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2" activeTab="9"/>
  </bookViews>
  <sheets>
    <sheet name="1.sz.mell." sheetId="1" r:id="rId1"/>
    <sheet name="2.a.sz.mell  " sheetId="2" r:id="rId2"/>
    <sheet name="2.b.sz.mell  " sheetId="3" r:id="rId3"/>
    <sheet name="3.sz.mell. " sheetId="4" r:id="rId4"/>
    <sheet name="4.sz.mell.  " sheetId="5" r:id="rId5"/>
    <sheet name="5.sz. mell." sheetId="6" r:id="rId6"/>
    <sheet name="6. sz. mell." sheetId="7" r:id="rId7"/>
    <sheet name="7.sz.mell " sheetId="8" r:id="rId8"/>
    <sheet name="7.B. sz. mell" sheetId="9" r:id="rId9"/>
    <sheet name="8. sz. mell " sheetId="10" r:id="rId10"/>
    <sheet name="9.sz.mell " sheetId="11" r:id="rId11"/>
    <sheet name=" 10. sz. mell " sheetId="12" r:id="rId12"/>
    <sheet name="11. sz. mell. " sheetId="13" r:id="rId13"/>
    <sheet name="12. sz. mell. " sheetId="14" r:id="rId14"/>
    <sheet name="13. sz. mell." sheetId="15" r:id="rId15"/>
    <sheet name=" 14. sz. mell" sheetId="16" r:id="rId16"/>
    <sheet name="15. sz.mell" sheetId="17" r:id="rId17"/>
    <sheet name="16. sz. mell" sheetId="18" r:id="rId18"/>
    <sheet name="17-18.sz.mell" sheetId="19" r:id="rId19"/>
  </sheets>
  <definedNames>
    <definedName name="_Toc206922637" localSheetId="9">'8. sz. mell '!$A$11</definedName>
    <definedName name="_Toc206922638" localSheetId="9">'8. sz. mell '!$A$35</definedName>
    <definedName name="_Toc206922647" localSheetId="9">'8. sz. mell '!$A$4</definedName>
    <definedName name="_Toc206922879" localSheetId="9">'8. sz. mell '!$A$57</definedName>
    <definedName name="_Toc206923136" localSheetId="9">'8. sz. mell '!$A$32</definedName>
    <definedName name="_xlnm.Print_Titles" localSheetId="15">' 14. sz. mell'!$1:$3</definedName>
  </definedNames>
  <calcPr fullCalcOnLoad="1"/>
</workbook>
</file>

<file path=xl/sharedStrings.xml><?xml version="1.0" encoding="utf-8"?>
<sst xmlns="http://schemas.openxmlformats.org/spreadsheetml/2006/main" count="1187" uniqueCount="599">
  <si>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</si>
  <si>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</si>
  <si>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</si>
  <si>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</si>
  <si>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</si>
  <si>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</si>
  <si>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</si>
  <si>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</si>
  <si>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</si>
  <si>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</si>
  <si>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</si>
  <si>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</si>
  <si>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</si>
  <si>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</si>
  <si>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</si>
  <si>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</si>
  <si>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</si>
  <si>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</si>
  <si>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</si>
  <si>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</si>
  <si>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</si>
  <si>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</si>
  <si>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</si>
  <si>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</si>
  <si>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</si>
  <si>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</si>
  <si>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</si>
  <si>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</si>
  <si>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</si>
  <si>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</si>
  <si>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</si>
  <si>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</si>
  <si>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</si>
  <si>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</si>
  <si>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</si>
  <si>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</si>
  <si>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</si>
  <si>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Összesen:</t>
  </si>
  <si>
    <t>Ezer forintban !</t>
  </si>
  <si>
    <t>Bevételek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</si>
  <si>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</si>
  <si>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</si>
  <si>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</si>
  <si>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</si>
  <si>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</si>
  <si>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</si>
  <si>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Céltartalék</t>
  </si>
  <si>
    <t>Egyéb kiadások</t>
  </si>
  <si>
    <t>Átvett pénzeszközök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</si>
  <si>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</si>
  <si>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</si>
  <si>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</si>
  <si>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</si>
  <si>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</si>
  <si>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</si>
  <si>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</si>
  <si>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</si>
  <si>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</si>
  <si>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</si>
  <si>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</si>
  <si>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</si>
  <si>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</si>
  <si>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</si>
  <si>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</si>
  <si>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</si>
  <si>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</si>
  <si>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Kedvezmény nélkül elérhető bevétel</t>
  </si>
  <si>
    <t>Kedvezmények összege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</si>
  <si>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</si>
  <si>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</si>
  <si>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</si>
  <si>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</si>
  <si>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</si>
  <si>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</si>
  <si>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</si>
  <si>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</si>
  <si>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</si>
  <si>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</si>
  <si>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</si>
  <si>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</si>
  <si>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</si>
  <si>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</si>
  <si>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</si>
  <si>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</si>
  <si>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</si>
  <si>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</si>
  <si>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</si>
  <si>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</si>
  <si>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</si>
  <si>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</si>
  <si>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</si>
  <si>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</si>
  <si>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</si>
  <si>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</si>
  <si>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</si>
  <si>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</si>
  <si>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</si>
  <si>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</si>
  <si>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</si>
  <si>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</si>
  <si>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</si>
  <si>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</si>
  <si>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</si>
  <si>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</si>
  <si>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</si>
  <si>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Tárgyi eszközök, immateriális javak értékesítése</t>
  </si>
  <si>
    <t>Finanszírozási bevételek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</si>
  <si>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</si>
  <si>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</si>
  <si>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</si>
  <si>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</si>
  <si>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</si>
  <si>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</si>
  <si>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</si>
  <si>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</si>
  <si>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</si>
  <si>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</si>
  <si>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</si>
  <si>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</si>
  <si>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</si>
  <si>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</si>
  <si>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Egyéb bevételek</t>
  </si>
  <si>
    <t>Értékesített tárgyi eszközök, immateriális javak utáni ÁFA befizetés</t>
  </si>
  <si>
    <t>EU-s támogatásból megvalósuló projektek kiadásai</t>
  </si>
  <si>
    <t>Véglegesen átvett pénzeszk.</t>
  </si>
  <si>
    <t>Cél-, címzett támogatás</t>
  </si>
  <si>
    <t>Intézményi beruházás</t>
  </si>
  <si>
    <t>…………………………………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</si>
  <si>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</si>
  <si>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</si>
  <si>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</si>
  <si>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</si>
  <si>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</si>
  <si>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</si>
  <si>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</si>
  <si>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</si>
  <si>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</si>
  <si>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</si>
  <si>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</si>
  <si>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</si>
  <si>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</si>
  <si>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</si>
  <si>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</si>
  <si>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</si>
  <si>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</si>
  <si>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</si>
  <si>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</si>
  <si>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</si>
  <si>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</si>
  <si>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</si>
  <si>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</si>
  <si>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</si>
  <si>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</si>
  <si>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</si>
  <si>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</si>
  <si>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</si>
  <si>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</si>
  <si>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</si>
  <si>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</si>
  <si>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</si>
  <si>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</si>
  <si>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</si>
  <si>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</si>
  <si>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</si>
  <si>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</si>
  <si>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</si>
  <si>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Működési célú kölcsönök nyújtása és törlesztése</t>
  </si>
  <si>
    <t>Felhalmozási célú kölcsönök nyújtása és törlesztése</t>
  </si>
  <si>
    <t>Bevételek összesen:</t>
  </si>
  <si>
    <t>Kiadások összesen:</t>
  </si>
  <si>
    <t>Pénzkészlet</t>
  </si>
  <si>
    <t>Egyenleg</t>
  </si>
  <si>
    <t>Cél- címzett támogatás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</si>
  <si>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</si>
  <si>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</si>
  <si>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</si>
  <si>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</si>
  <si>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</si>
  <si>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</si>
  <si>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</si>
  <si>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</si>
  <si>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</si>
  <si>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</si>
  <si>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</si>
  <si>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</si>
  <si>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</si>
  <si>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</si>
  <si>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</si>
  <si>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</si>
  <si>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6.3.</t>
  </si>
  <si>
    <t>Egyéb kvi szervtől átvett támogatás</t>
  </si>
  <si>
    <t>6.4.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</si>
  <si>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</si>
  <si>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</si>
  <si>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</si>
  <si>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</si>
  <si>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</si>
  <si>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</si>
  <si>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</si>
  <si>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</si>
  <si>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</si>
  <si>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</si>
  <si>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</si>
  <si>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</si>
  <si>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Előző évi vállalkozási eredmény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</si>
  <si>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</si>
  <si>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</si>
  <si>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</si>
  <si>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</si>
  <si>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</si>
  <si>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</si>
  <si>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</si>
  <si>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</si>
  <si>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</si>
  <si>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</si>
  <si>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</si>
  <si>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</si>
  <si>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</si>
  <si>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</si>
  <si>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</si>
  <si>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</si>
  <si>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</si>
  <si>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</si>
  <si>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</si>
  <si>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</si>
  <si>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</si>
  <si>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</si>
  <si>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</si>
  <si>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</si>
  <si>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</si>
  <si>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</si>
  <si>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</si>
  <si>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</si>
  <si>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</si>
  <si>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</si>
  <si>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</si>
  <si>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</si>
  <si>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</si>
  <si>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 xml:space="preserve">Egyéb </t>
  </si>
  <si>
    <t>Támogatott szervezet neve</t>
  </si>
  <si>
    <t>Támogatás célja</t>
  </si>
  <si>
    <t>Támogatás összge 
(E Ft)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</si>
  <si>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</si>
  <si>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</si>
  <si>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</si>
  <si>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</si>
  <si>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</si>
  <si>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</si>
  <si>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</si>
  <si>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</si>
  <si>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</si>
  <si>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</si>
  <si>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</si>
  <si>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Garancia és kezességvállalásból származó kifizetés</t>
  </si>
  <si>
    <t>- saját erőből központi támogatás</t>
  </si>
  <si>
    <t>30-60 nap 
közötti 
állomány</t>
  </si>
  <si>
    <t>60 napon 
túli 
állomány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</si>
  <si>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</si>
  <si>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</si>
  <si>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</si>
  <si>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</si>
  <si>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</si>
  <si>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</si>
  <si>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Társfinanszírozás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</si>
  <si>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</si>
  <si>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Beruházás feladatonként</t>
  </si>
  <si>
    <t>Felújítás célonként</t>
  </si>
  <si>
    <t>1.5.</t>
  </si>
  <si>
    <t>2010.</t>
  </si>
  <si>
    <t>2010. évre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</si>
  <si>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</si>
  <si>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</si>
  <si>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</si>
  <si>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</si>
  <si>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</si>
  <si>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</si>
  <si>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</si>
  <si>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VII. Előző évi vállalkozási eredmény igénybevétele</t>
  </si>
  <si>
    <t>Függő, átfutó, kiegynlítő bevételek</t>
  </si>
  <si>
    <t>1. sz. táblázat</t>
  </si>
  <si>
    <t>2. sz. táblázat</t>
  </si>
  <si>
    <t>3. sz. táblázat</t>
  </si>
  <si>
    <t>4. sz. táblázat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</si>
  <si>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</si>
  <si>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</si>
  <si>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</si>
  <si>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</si>
  <si>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</si>
  <si>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</si>
  <si>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</si>
  <si>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EU-s támogatásból megvalósuló projekt</t>
  </si>
  <si>
    <t>2011.</t>
  </si>
  <si>
    <t>2011. után</t>
  </si>
  <si>
    <t>2011. évre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</si>
  <si>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</si>
  <si>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</si>
  <si>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</si>
  <si>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</si>
  <si>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</si>
  <si>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</si>
  <si>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</si>
  <si>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</si>
  <si>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</si>
  <si>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</si>
  <si>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</si>
  <si>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</si>
  <si>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</si>
  <si>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</si>
  <si>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</si>
  <si>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</si>
  <si>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t>2008. évi 
tény</t>
  </si>
  <si>
    <t>2009. évi várható</t>
  </si>
  <si>
    <t>2010. évi előirányzat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</si>
  <si>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</si>
  <si>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</si>
  <si>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</si>
  <si>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</si>
  <si>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</si>
  <si>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</si>
  <si>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</si>
  <si>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</si>
  <si>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</si>
  <si>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</si>
  <si>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</si>
  <si>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</si>
  <si>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</si>
  <si>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</si>
  <si>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</si>
  <si>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</si>
  <si>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</si>
  <si>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</si>
  <si>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</si>
  <si>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I. Működési célú bevételek és kiadások mérlege
(Önkormányzati szinten)</t>
  </si>
  <si>
    <t>2009. évi 
várható</t>
  </si>
  <si>
    <t>2010. évi 
terv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</si>
  <si>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</si>
  <si>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</si>
  <si>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</si>
  <si>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</si>
  <si>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</si>
  <si>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</si>
  <si>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</si>
  <si>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</si>
  <si>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</si>
  <si>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</si>
  <si>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</si>
  <si>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</si>
  <si>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</si>
  <si>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</si>
  <si>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</si>
  <si>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</si>
  <si>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</si>
  <si>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</si>
  <si>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</si>
  <si>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</si>
  <si>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</si>
  <si>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</si>
  <si>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</si>
  <si>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</si>
  <si>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</si>
  <si>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</si>
  <si>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</si>
  <si>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Felhasználás
2009. XII.31-ig</t>
  </si>
  <si>
    <t xml:space="preserve">
2010. év utáni szükséglet
</t>
  </si>
  <si>
    <t>2010. év utáni szükséglet
(6=2 - 4 - 5)</t>
  </si>
  <si>
    <t>2012.</t>
  </si>
  <si>
    <t>2012. 
után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</si>
  <si>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</si>
  <si>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</si>
  <si>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</si>
  <si>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</si>
  <si>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</si>
  <si>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</si>
  <si>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</si>
  <si>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</si>
  <si>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</si>
  <si>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</si>
  <si>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2012. évre</t>
  </si>
  <si>
    <t xml:space="preserve">I. Működési célú bevételek és kiadások </t>
  </si>
  <si>
    <t>Működési célú költségvetési bevételek összesen (1+…+7)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</si>
  <si>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</si>
  <si>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</si>
  <si>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</si>
  <si>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</si>
  <si>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</si>
  <si>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</si>
  <si>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</si>
  <si>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</si>
  <si>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</si>
  <si>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</si>
  <si>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</si>
  <si>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</si>
  <si>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</si>
  <si>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Felhalmozási célú költségvetési bevételek összesen (32+…+40)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</si>
  <si>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</si>
  <si>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</si>
  <si>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</si>
  <si>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</si>
  <si>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</si>
  <si>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</si>
  <si>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</si>
  <si>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</si>
  <si>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</si>
  <si>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</si>
  <si>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</si>
  <si>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</si>
  <si>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</si>
  <si>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</si>
  <si>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</si>
  <si>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</si>
  <si>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BEVÉTELEK ÖSSZESEN (15+48)</t>
  </si>
  <si>
    <t>KIADÁSOK ÖSSZESEN (31+62)</t>
  </si>
  <si>
    <t>Éves eredeti kiadási előirányzat: …………… ezer Ft</t>
  </si>
  <si>
    <t>30 napon túli elismert tartozásállomány összesen: ……………… Ft</t>
  </si>
  <si>
    <t>......................, 2010. .......................... hó ..... nap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</si>
  <si>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</si>
  <si>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</si>
  <si>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</si>
  <si>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</si>
  <si>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</si>
  <si>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</si>
  <si>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</si>
  <si>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</si>
  <si>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</si>
  <si>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</si>
  <si>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Szja alapján</t>
  </si>
  <si>
    <t>Pénzmaradvány</t>
  </si>
  <si>
    <t>I. Intézményi működési bevételei (2+3)</t>
  </si>
  <si>
    <r>
      <t xml:space="preserve">I/2. Intézményi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</si>
  <si>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t>Működési célú intézményi pénzeszköz átadás</t>
  </si>
  <si>
    <t>Szövegfelismerő szoftver</t>
  </si>
  <si>
    <t>1.300. e Ft. Kötvény</t>
  </si>
  <si>
    <t>200 e Ft. Kötvény</t>
  </si>
  <si>
    <t>Mercedes kisbusz</t>
  </si>
  <si>
    <t>Camimus</t>
  </si>
  <si>
    <t>OSE</t>
  </si>
  <si>
    <t>FEGY</t>
  </si>
  <si>
    <t>működési</t>
  </si>
  <si>
    <t>Révfülöpi tábor</t>
  </si>
  <si>
    <t>Beruházások</t>
  </si>
  <si>
    <t>ezer Ft</t>
  </si>
  <si>
    <t>Teljesítés %</t>
  </si>
  <si>
    <t>Intézményi működési bevételek</t>
  </si>
  <si>
    <t>Támogatások, átvett pénzeszközök</t>
  </si>
  <si>
    <t>Önkormányzati támogatás</t>
  </si>
  <si>
    <t>Támogatás értékű működési bevétel</t>
  </si>
  <si>
    <t xml:space="preserve">BEVÉTELEK ÖSSZESEN (1+2+3) : </t>
  </si>
  <si>
    <t>Kiadási jogcím</t>
  </si>
  <si>
    <t>7</t>
  </si>
  <si>
    <t>I. Folyó (működési) kiadások (1.1+…+1.5)</t>
  </si>
  <si>
    <t>Dologi  kiadások</t>
  </si>
  <si>
    <t>Felhalmozási kiadások</t>
  </si>
  <si>
    <t xml:space="preserve"> KIADÁSOK ÖSSZESEN: (1+2+3)</t>
  </si>
  <si>
    <t>2008. évi tény</t>
  </si>
  <si>
    <t>2010. évi ei.</t>
  </si>
  <si>
    <t>Változás</t>
  </si>
  <si>
    <t>Intézményi ellátási díj bevétel</t>
  </si>
  <si>
    <t>Alkalmazottak térítésének bevét.</t>
  </si>
  <si>
    <t>ÁFA bevételek</t>
  </si>
  <si>
    <t xml:space="preserve">BEVÉTELEK ÖSSZESEN: </t>
  </si>
  <si>
    <t>I. Folyó (működési) kiadások (1.1+…+1.6)</t>
  </si>
  <si>
    <t>Ellátottak pénzbeli juttatásai</t>
  </si>
  <si>
    <t>Felhalmozási kiadások összesen (2.1+2.2 )</t>
  </si>
  <si>
    <t>Beruházási kiadások</t>
  </si>
  <si>
    <t>2.2</t>
  </si>
  <si>
    <t>Felújítási kiadások</t>
  </si>
  <si>
    <t xml:space="preserve"> KIADÁSOK ÖSSZESEN: </t>
  </si>
  <si>
    <t>2010. évi ei</t>
  </si>
  <si>
    <t>Intézményi működési bevételek öszesen</t>
  </si>
  <si>
    <t>Támogatások, átvett pénzeszközök összesen</t>
  </si>
  <si>
    <t>II. Felhalmozási és tőke jellegű kiadások (2.1+…+2.2)</t>
  </si>
  <si>
    <t>Intézményi beruházási kiadások</t>
  </si>
  <si>
    <t>III. Tartalékok (3.1+3.2)</t>
  </si>
  <si>
    <t>IV. Egyéb kiadások</t>
  </si>
  <si>
    <t xml:space="preserve"> KIADÁSOK ÖSSZESEN: (1+2+3+4+5)</t>
  </si>
  <si>
    <t>2008. évi tény
tény</t>
  </si>
  <si>
    <t>Nefelejcs Napköziotthonos Központi óvoda tetőfelújítása</t>
  </si>
  <si>
    <t>421100 Út, autópálya építése</t>
  </si>
  <si>
    <t>522110 Közutak, hidak, alagutak üzemeltetése, fenntartása</t>
  </si>
  <si>
    <t>562912 Óvodai intézményi étkeztetés</t>
  </si>
  <si>
    <t>562917 Munkahelyi étkeztetés</t>
  </si>
  <si>
    <t>681000 Saját tulajdonú ingatlan adásvétele</t>
  </si>
  <si>
    <t>682001 Lakóingatlan bérbeadása, üzemeltetése</t>
  </si>
  <si>
    <t>682002 Nem lakóingatlan bérbeadása, üzemeltetése</t>
  </si>
  <si>
    <t>841112 Önkormányzati jogalkotás</t>
  </si>
  <si>
    <t>841114 Országgyűlési képviselőválasztásokhoz kapcsolódó tevékenységek</t>
  </si>
  <si>
    <t>841115 Önkormányzati képviselőválasztásokhoz kapcsolódó tevékenységek</t>
  </si>
  <si>
    <t>841116 Országos, települési és területi kisebbségi önkormányzati választásokhoz kapcsolódó tevékenységek</t>
  </si>
  <si>
    <t>841117 Európai parlamenti képviselő-választáshoz kapcsolódó tevékenységek</t>
  </si>
  <si>
    <t>841118 Országos és helyi népszavazáshoz kapcsolódó tevékenységek</t>
  </si>
  <si>
    <t>841126 Önkormányzatok és többcélú kistérségi társulások igazgatási tevékenysége</t>
  </si>
  <si>
    <t>841129 Önkormányzat és többcélú kistérségi társulás pénzügyi igazgatása</t>
  </si>
  <si>
    <t>841133 Adó, illeték kiszabása, beszedése, adóellenőrzés</t>
  </si>
  <si>
    <t>841192 Kiemelt állami és önkormányzati rendezvények</t>
  </si>
  <si>
    <t>841401 Önkormányzatok közbeszerzési eljárásainak lebonyolításával összefüggő szolgáltatások</t>
  </si>
  <si>
    <t xml:space="preserve">841402 Közvilágítás </t>
  </si>
  <si>
    <t xml:space="preserve">841403 Város-, községgazdálkodási m.n.s. szolgáltatások  </t>
  </si>
  <si>
    <t>841409 Máshová nem sorolt pénzügyi igazgatási tevékenység önkormányzati költségvetési szervnél</t>
  </si>
  <si>
    <t>841901 Önkormányzatok, valamint többcélú kistérségi társulások elszámolásai</t>
  </si>
  <si>
    <t>841902 Központi költségvetési befizetések</t>
  </si>
  <si>
    <t>841906 Finanszírozási műveletek</t>
  </si>
  <si>
    <t>841907 Önkormányzatok elszámolásai a költségvetési szerveikkel</t>
  </si>
  <si>
    <t>841908 Fejezeti és általános tartalékok elszámolása</t>
  </si>
  <si>
    <t>842155 Önkormányzatok m.n.s. nemzetközi kapcsolatai</t>
  </si>
  <si>
    <t>851011 Óvodai nevelés, ellátás</t>
  </si>
  <si>
    <t>851012 Sajátos nevelési igényű gyermekek óvodai nevelése, ellátása</t>
  </si>
  <si>
    <t>854234 Szociális ösztöndíjak</t>
  </si>
  <si>
    <t>862101 Háziorvosi alapellátás</t>
  </si>
  <si>
    <t>862102 Háziorvosi ügyeleti ellátás</t>
  </si>
  <si>
    <t>869037 Fizikoterápiás szolgáltatás</t>
  </si>
  <si>
    <t>869039 Egyéb, máshová nem sorolt kiegészítő egészségügyi szolgáltatás</t>
  </si>
  <si>
    <t>869042 Ifjúság-egészségügyi gondozás</t>
  </si>
  <si>
    <t>869052 Település-egészségügyi feladatok</t>
  </si>
  <si>
    <t>870001 Szociális, gyermekjóléti ellátások pénzügyi igazgatása önkormányzati költségvetési szervnél</t>
  </si>
  <si>
    <t>882000 Önkormányzati szociális támogatások finanszírozása</t>
  </si>
  <si>
    <t>882111 Rendszeres szociális segély</t>
  </si>
  <si>
    <t>882112 Időskorúak járadék</t>
  </si>
  <si>
    <t>882113 Lakásfenntartási támogatás normatív alapon</t>
  </si>
  <si>
    <t>882114 Helyi rendszeres lakásfenntartási támogatás</t>
  </si>
  <si>
    <t>882115 Ápolási díj alanyi jogon</t>
  </si>
  <si>
    <t>882116 Ápolási díj méltányossági alapon</t>
  </si>
  <si>
    <t>882117 Rendszeres gyermekvédelmi pénzbeli ellátás</t>
  </si>
  <si>
    <t>882118 Kiegészítő gyermekvédelmi támogatás</t>
  </si>
  <si>
    <t>882119 Óvodáztatási támogatás</t>
  </si>
  <si>
    <t>882121 Helyi eseti lakásfenntartási támogatás</t>
  </si>
  <si>
    <t>882122 Átmeneti segély</t>
  </si>
  <si>
    <t>882123 Temetési segély</t>
  </si>
  <si>
    <t>882124 Rendkívüli gyermekvédelmi támogatás</t>
  </si>
  <si>
    <t>882125 Mozgáskorlátozottak közlekedési támogatása</t>
  </si>
  <si>
    <t>882129 Egyéb önkormányzati eseti pénzbeli ellátások</t>
  </si>
  <si>
    <t>882201 Adósságkezelési szolgáltatás</t>
  </si>
  <si>
    <t>882202 Közgyógyellátás</t>
  </si>
  <si>
    <t>882203 Köztemetés</t>
  </si>
  <si>
    <t>889921 Szociális étkeztetés</t>
  </si>
  <si>
    <t>889942 Önkormányzat által nyújtott lakástámogatás</t>
  </si>
  <si>
    <t>889943 Munkáltatók által nyújtott lakástámogatások</t>
  </si>
  <si>
    <t>890441 Közcélú foglalkoztatás</t>
  </si>
  <si>
    <t>890443 Közmunka</t>
  </si>
  <si>
    <t>910123 Könyvtári szolgáltatások</t>
  </si>
  <si>
    <t>Eredeti kiadási előirányzat</t>
  </si>
  <si>
    <t>Eredeti bevételi előirányzat</t>
  </si>
  <si>
    <t>Siemens fénymásoló</t>
  </si>
  <si>
    <t>Ócsa Városüzemeltetési nonprofit Kft.</t>
  </si>
  <si>
    <t xml:space="preserve">Egressy Gábor nonprofit Kft. </t>
  </si>
  <si>
    <t>KMOP; Településközpont pályázat</t>
  </si>
  <si>
    <t>Halászy Károly Általános Iskola</t>
  </si>
  <si>
    <t>Nefelejcs Napköziotthonos óvoda</t>
  </si>
  <si>
    <t>Falu Tamás Könyvtár</t>
  </si>
  <si>
    <t>Egressy Gábor nonprofit kft</t>
  </si>
  <si>
    <t xml:space="preserve">Ócsa Városüzem. Nonprofit Kft. </t>
  </si>
  <si>
    <t>Létszám előirányzat</t>
  </si>
  <si>
    <t>Létszám előirányzat fő</t>
  </si>
  <si>
    <t>sorszám</t>
  </si>
  <si>
    <t>ei. Összeg</t>
  </si>
  <si>
    <t>Típús</t>
  </si>
  <si>
    <t>Megnezvezés</t>
  </si>
  <si>
    <t>igazgatási működési tartalék</t>
  </si>
  <si>
    <t>általános</t>
  </si>
  <si>
    <t>céltartalék</t>
  </si>
  <si>
    <t>890442 Közhasznú foglalkoztatás*</t>
  </si>
  <si>
    <t>ÖSSZESEN</t>
  </si>
  <si>
    <t>Áfa bevételek</t>
  </si>
  <si>
    <t>pályázatok</t>
  </si>
  <si>
    <t>Felújítás áfa vonzata</t>
  </si>
  <si>
    <t>Beruházás áfa vonzata</t>
  </si>
  <si>
    <t>Egyéb építmények</t>
  </si>
  <si>
    <t>Egyéb berendezések</t>
  </si>
  <si>
    <t>Szolgáltatások</t>
  </si>
  <si>
    <t>2010. évi költségvetés</t>
  </si>
  <si>
    <t>általános működési tartalék</t>
  </si>
  <si>
    <t>Nemzetközi kapcsolatok tartaléka</t>
  </si>
  <si>
    <t>KMOP pályázat tartaléka</t>
  </si>
  <si>
    <t>Halászy Károly Általános Iskola ablak cseréjének tartaléka</t>
  </si>
  <si>
    <t>5. sz. táblázat</t>
  </si>
  <si>
    <t>KIADÁSOK</t>
  </si>
  <si>
    <t>Óvodai eszközbeszerzés</t>
  </si>
  <si>
    <t>Iskolai eszköz beszerzések /digitális tábla, projektor/</t>
  </si>
  <si>
    <t>Polgármesteri Hivatal (számítógép, hardver tűzfal)</t>
  </si>
  <si>
    <t>*</t>
  </si>
  <si>
    <t xml:space="preserve">*: ismeretlen adat. A csatorna közműhálózat jelenleg koncessziós szerződés nélkül működik. Jelenleg minimális üzemeltetési díjért. </t>
  </si>
  <si>
    <t xml:space="preserve">Az egyes nem kötelező feladatok felsorolását és annak pénzügyi vonzatát a 2. számú függelék tartalmazza. </t>
  </si>
  <si>
    <t>Sorszám</t>
  </si>
  <si>
    <t xml:space="preserve">ei. </t>
  </si>
  <si>
    <t>Polgármesteri támogatási keretösszeg</t>
  </si>
  <si>
    <t>Alpolgármesteri támogatási keretösszeg</t>
  </si>
  <si>
    <t>Képviselő-testület</t>
  </si>
  <si>
    <t xml:space="preserve">Támogatások csak és kizárólag támogatási szerződések aláírásával és szoros elszámoltatással engedélyezettek. </t>
  </si>
  <si>
    <t xml:space="preserve">Az elfogadott beruházási ajánlat meghaladja a beruházás támogatási maximumát ezért azt önerőből ki kell egészíteni. </t>
  </si>
  <si>
    <t>Folyószámla hitel kamat összege</t>
  </si>
  <si>
    <t>Ellátottak pénzbeli juttatása és szoc. Kiadások</t>
  </si>
  <si>
    <t>Felhalmozási célú tartalékok</t>
  </si>
  <si>
    <t>Költségvetési szerv támogatása</t>
  </si>
  <si>
    <t>Működési célú kiad. Áh. Kívülre</t>
  </si>
  <si>
    <t xml:space="preserve">Ellátottak pénzbeli juttatása, társ. </t>
  </si>
  <si>
    <t>Likvid hitel törlesztés</t>
  </si>
  <si>
    <t>Felújítások, beruházások</t>
  </si>
  <si>
    <t>Házirovosok által ki nem bérelt terület éves bérleti díja (várók)</t>
  </si>
  <si>
    <t>Önkormányzati lakóingatlan bérbeadása</t>
  </si>
  <si>
    <t>Turinform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</si>
</sst>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b/>
      <i/>
      <sz val="11"/>
      <name val="Times New Roman CE"/>
      <family val="0"/>
    </font>
    <font>
      <sz val="12"/>
      <color indexed="10"/>
      <name val="Times New Roman CE"/>
      <family val="0"/>
    </font>
    <font>
      <i/>
      <sz val="9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3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3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3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3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164" fontId="7" fillId="0" borderId="0" xfId="60" applyNumberFormat="1" applyFont="1" applyFill="1" applyBorder="1" applyAlignment="1" applyProtection="1">
      <alignment vertical="center" wrapText="1"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vertical="center" wrapText="1"/>
      <protection/>
    </xf>
    <xf numFmtId="164" fontId="7" fillId="0" borderId="10" xfId="60" applyNumberFormat="1" applyFont="1" applyFill="1" applyBorder="1" applyAlignment="1" applyProtection="1">
      <alignment horizontal="centerContinuous" vertical="center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164" fontId="15" fillId="0" borderId="12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60" applyNumberFormat="1" applyFont="1" applyFill="1" applyBorder="1" applyAlignment="1" applyProtection="1">
      <alignment vertical="center" wrapText="1"/>
      <protection locked="0"/>
    </xf>
    <xf numFmtId="164" fontId="15" fillId="0" borderId="13" xfId="60" applyNumberFormat="1" applyFont="1" applyFill="1" applyBorder="1" applyAlignment="1" applyProtection="1">
      <alignment vertical="center" wrapText="1"/>
      <protection locked="0"/>
    </xf>
    <xf numFmtId="0" fontId="15" fillId="0" borderId="14" xfId="60" applyFont="1" applyFill="1" applyBorder="1" applyAlignment="1" applyProtection="1">
      <alignment horizontal="left" vertical="center" wrapText="1" indent="1"/>
      <protection/>
    </xf>
    <xf numFmtId="0" fontId="15" fillId="0" borderId="15" xfId="60" applyFont="1" applyFill="1" applyBorder="1" applyAlignment="1" applyProtection="1">
      <alignment horizontal="left" vertical="center" wrapText="1" indent="1"/>
      <protection/>
    </xf>
    <xf numFmtId="164" fontId="15" fillId="0" borderId="15" xfId="60" applyNumberFormat="1" applyFont="1" applyFill="1" applyBorder="1" applyAlignment="1" applyProtection="1">
      <alignment vertical="center" wrapText="1"/>
      <protection locked="0"/>
    </xf>
    <xf numFmtId="164" fontId="15" fillId="0" borderId="16" xfId="60" applyNumberFormat="1" applyFont="1" applyFill="1" applyBorder="1" applyAlignment="1" applyProtection="1">
      <alignment vertical="center" wrapText="1"/>
      <protection locked="0"/>
    </xf>
    <xf numFmtId="0" fontId="15" fillId="0" borderId="0" xfId="60" applyFont="1" applyFill="1" applyAlignment="1" applyProtection="1">
      <alignment horizontal="left" indent="1"/>
      <protection/>
    </xf>
    <xf numFmtId="164" fontId="15" fillId="0" borderId="17" xfId="60" applyNumberFormat="1" applyFont="1" applyFill="1" applyBorder="1" applyAlignment="1" applyProtection="1">
      <alignment vertical="center" wrapText="1"/>
      <protection locked="0"/>
    </xf>
    <xf numFmtId="164" fontId="15" fillId="0" borderId="18" xfId="60" applyNumberFormat="1" applyFont="1" applyFill="1" applyBorder="1" applyAlignment="1" applyProtection="1">
      <alignment vertical="center" wrapText="1"/>
      <protection locked="0"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5" fillId="0" borderId="19" xfId="60" applyFont="1" applyFill="1" applyBorder="1" applyAlignment="1" applyProtection="1">
      <alignment horizontal="left" vertical="center" wrapText="1" indent="1"/>
      <protection/>
    </xf>
    <xf numFmtId="164" fontId="15" fillId="0" borderId="19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60" applyNumberFormat="1" applyFont="1" applyFill="1" applyBorder="1" applyAlignment="1" applyProtection="1">
      <alignment vertical="center" wrapText="1"/>
      <protection locked="0"/>
    </xf>
    <xf numFmtId="164" fontId="15" fillId="0" borderId="20" xfId="60" applyNumberFormat="1" applyFont="1" applyFill="1" applyBorder="1" applyAlignment="1" applyProtection="1">
      <alignment vertical="center" wrapText="1"/>
      <protection locked="0"/>
    </xf>
    <xf numFmtId="0" fontId="15" fillId="0" borderId="21" xfId="60" applyFont="1" applyFill="1" applyBorder="1" applyAlignment="1" applyProtection="1">
      <alignment horizontal="left" vertical="center" wrapText="1" indent="1"/>
      <protection/>
    </xf>
    <xf numFmtId="0" fontId="15" fillId="0" borderId="17" xfId="60" applyFont="1" applyFill="1" applyBorder="1" applyAlignment="1" applyProtection="1">
      <alignment horizontal="lef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4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6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8" xfId="60" applyNumberFormat="1" applyFont="1" applyFill="1" applyBorder="1" applyAlignment="1" applyProtection="1">
      <alignment horizontal="left" vertical="center" wrapText="1" indent="1"/>
      <protection/>
    </xf>
    <xf numFmtId="164" fontId="15" fillId="0" borderId="29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31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32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9" xfId="60" applyFont="1" applyFill="1" applyBorder="1" applyAlignment="1" applyProtection="1">
      <alignment horizontal="left" vertical="center" wrapText="1" indent="1"/>
      <protection/>
    </xf>
    <xf numFmtId="164" fontId="15" fillId="0" borderId="29" xfId="60" applyNumberFormat="1" applyFont="1" applyFill="1" applyBorder="1" applyAlignment="1" applyProtection="1">
      <alignment vertical="center" wrapText="1"/>
      <protection locked="0"/>
    </xf>
    <xf numFmtId="164" fontId="15" fillId="0" borderId="30" xfId="60" applyNumberFormat="1" applyFont="1" applyFill="1" applyBorder="1" applyAlignment="1" applyProtection="1">
      <alignment vertical="center" wrapText="1"/>
      <protection locked="0"/>
    </xf>
    <xf numFmtId="0" fontId="13" fillId="0" borderId="33" xfId="60" applyFont="1" applyFill="1" applyBorder="1" applyAlignment="1" applyProtection="1">
      <alignment horizontal="left" vertical="center" wrapText="1" indent="1"/>
      <protection/>
    </xf>
    <xf numFmtId="0" fontId="13" fillId="0" borderId="34" xfId="60" applyFont="1" applyFill="1" applyBorder="1" applyAlignment="1" applyProtection="1">
      <alignment horizontal="lef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34" xfId="60" applyFont="1" applyFill="1" applyBorder="1" applyAlignment="1" applyProtection="1">
      <alignment horizontal="left" vertical="center" wrapText="1" indent="1"/>
      <protection/>
    </xf>
    <xf numFmtId="164" fontId="16" fillId="0" borderId="11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31" xfId="60" applyNumberFormat="1" applyFont="1" applyFill="1" applyBorder="1" applyAlignment="1" applyProtection="1">
      <alignment horizontal="right" vertical="center" wrapText="1"/>
      <protection locked="0"/>
    </xf>
    <xf numFmtId="0" fontId="15" fillId="0" borderId="12" xfId="60" applyFont="1" applyFill="1" applyBorder="1" applyAlignment="1" applyProtection="1">
      <alignment horizontal="left" vertical="center" wrapText="1" indent="2"/>
      <protection/>
    </xf>
    <xf numFmtId="0" fontId="15" fillId="0" borderId="17" xfId="60" applyFont="1" applyFill="1" applyBorder="1" applyAlignment="1" applyProtection="1">
      <alignment horizontal="left" vertical="center" wrapText="1" indent="2"/>
      <protection/>
    </xf>
    <xf numFmtId="0" fontId="15" fillId="0" borderId="12" xfId="60" applyFont="1" applyFill="1" applyBorder="1" applyAlignment="1" applyProtection="1">
      <alignment horizontal="left" indent="1"/>
      <protection/>
    </xf>
    <xf numFmtId="164" fontId="8" fillId="0" borderId="33" xfId="0" applyNumberFormat="1" applyFont="1" applyFill="1" applyBorder="1" applyAlignment="1">
      <alignment horizontal="left" vertical="center" wrapText="1"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0" fontId="8" fillId="0" borderId="33" xfId="60" applyFont="1" applyFill="1" applyBorder="1" applyAlignment="1" applyProtection="1">
      <alignment horizontal="center" vertical="center" wrapText="1"/>
      <protection/>
    </xf>
    <xf numFmtId="0" fontId="8" fillId="0" borderId="34" xfId="60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Font="1" applyFill="1" applyBorder="1" applyAlignment="1">
      <alignment horizontal="center" vertical="center" wrapText="1"/>
    </xf>
    <xf numFmtId="164" fontId="0" fillId="33" borderId="38" xfId="0" applyNumberFormat="1" applyFont="1" applyFill="1" applyBorder="1" applyAlignment="1">
      <alignment horizontal="left" vertical="center" wrapText="1" indent="2"/>
    </xf>
    <xf numFmtId="0" fontId="15" fillId="0" borderId="25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166" fontId="13" fillId="0" borderId="39" xfId="0" applyNumberFormat="1" applyFont="1" applyFill="1" applyBorder="1" applyAlignment="1">
      <alignment horizontal="center" vertical="center" wrapText="1"/>
    </xf>
    <xf numFmtId="166" fontId="15" fillId="0" borderId="40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6" fontId="15" fillId="0" borderId="21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 indent="1"/>
    </xf>
    <xf numFmtId="0" fontId="15" fillId="0" borderId="23" xfId="0" applyFont="1" applyBorder="1" applyAlignment="1">
      <alignment horizontal="right" vertical="center" indent="1"/>
    </xf>
    <xf numFmtId="0" fontId="15" fillId="0" borderId="26" xfId="0" applyFont="1" applyBorder="1" applyAlignment="1">
      <alignment horizontal="right" vertical="center" indent="1"/>
    </xf>
    <xf numFmtId="0" fontId="13" fillId="0" borderId="34" xfId="60" applyFont="1" applyFill="1" applyBorder="1" applyAlignment="1" applyProtection="1">
      <alignment vertical="center" wrapText="1"/>
      <protection/>
    </xf>
    <xf numFmtId="164" fontId="13" fillId="0" borderId="34" xfId="60" applyNumberFormat="1" applyFont="1" applyFill="1" applyBorder="1" applyAlignment="1" applyProtection="1">
      <alignment vertical="center" wrapText="1"/>
      <protection locked="0"/>
    </xf>
    <xf numFmtId="164" fontId="13" fillId="0" borderId="35" xfId="60" applyNumberFormat="1" applyFont="1" applyFill="1" applyBorder="1" applyAlignment="1" applyProtection="1">
      <alignment vertical="center" wrapText="1"/>
      <protection locked="0"/>
    </xf>
    <xf numFmtId="0" fontId="13" fillId="0" borderId="37" xfId="60" applyFont="1" applyFill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left" vertical="center" indent="1"/>
      <protection locked="0"/>
    </xf>
    <xf numFmtId="3" fontId="15" fillId="0" borderId="20" xfId="0" applyNumberFormat="1" applyFont="1" applyBorder="1" applyAlignment="1" applyProtection="1">
      <alignment horizontal="righ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3" fontId="15" fillId="0" borderId="13" xfId="0" applyNumberFormat="1" applyFont="1" applyBorder="1" applyAlignment="1" applyProtection="1">
      <alignment horizontal="right" vertical="center" indent="1"/>
      <protection locked="0"/>
    </xf>
    <xf numFmtId="0" fontId="15" fillId="0" borderId="17" xfId="0" applyFont="1" applyBorder="1" applyAlignment="1" applyProtection="1">
      <alignment horizontal="left" vertical="center" indent="1"/>
      <protection locked="0"/>
    </xf>
    <xf numFmtId="0" fontId="8" fillId="0" borderId="34" xfId="60" applyFont="1" applyFill="1" applyBorder="1" applyAlignment="1" applyProtection="1">
      <alignment horizontal="left" vertical="center" wrapText="1" indent="1"/>
      <protection/>
    </xf>
    <xf numFmtId="0" fontId="8" fillId="0" borderId="34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horizontal="center" vertical="center" wrapText="1"/>
      <protection/>
    </xf>
    <xf numFmtId="0" fontId="13" fillId="0" borderId="34" xfId="60" applyFont="1" applyFill="1" applyBorder="1" applyAlignment="1" applyProtection="1">
      <alignment horizontal="center" vertical="center" wrapText="1"/>
      <protection/>
    </xf>
    <xf numFmtId="0" fontId="13" fillId="0" borderId="35" xfId="6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34" xfId="61" applyFont="1" applyFill="1" applyBorder="1" applyAlignment="1" applyProtection="1">
      <alignment horizontal="left" vertical="center" indent="1"/>
      <protection/>
    </xf>
    <xf numFmtId="0" fontId="8" fillId="0" borderId="34" xfId="61" applyFont="1" applyFill="1" applyBorder="1" applyAlignment="1" applyProtection="1">
      <alignment horizontal="left" indent="1"/>
      <protection locked="0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left" vertical="center" wrapText="1"/>
    </xf>
    <xf numFmtId="164" fontId="8" fillId="0" borderId="33" xfId="0" applyNumberFormat="1" applyFont="1" applyFill="1" applyBorder="1" applyAlignment="1">
      <alignment horizontal="left" vertical="center" wrapText="1" indent="1"/>
    </xf>
    <xf numFmtId="164" fontId="13" fillId="0" borderId="24" xfId="0" applyNumberFormat="1" applyFont="1" applyFill="1" applyBorder="1" applyAlignment="1">
      <alignment horizontal="left" vertical="center" wrapText="1" indent="1"/>
    </xf>
    <xf numFmtId="164" fontId="15" fillId="0" borderId="12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31" xfId="6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60" applyNumberFormat="1" applyFont="1" applyFill="1" applyBorder="1" applyAlignment="1" applyProtection="1">
      <alignment horizontal="centerContinuous" vertical="center"/>
      <protection/>
    </xf>
    <xf numFmtId="0" fontId="3" fillId="0" borderId="0" xfId="60" applyFill="1">
      <alignment/>
      <protection/>
    </xf>
    <xf numFmtId="0" fontId="8" fillId="0" borderId="35" xfId="60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>
      <alignment/>
      <protection/>
    </xf>
    <xf numFmtId="164" fontId="13" fillId="0" borderId="37" xfId="60" applyNumberFormat="1" applyFont="1" applyFill="1" applyBorder="1" applyAlignment="1" applyProtection="1">
      <alignment horizontal="right" vertical="center" wrapTex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/>
      <protection/>
    </xf>
    <xf numFmtId="164" fontId="16" fillId="0" borderId="12" xfId="60" applyNumberFormat="1" applyFont="1" applyFill="1" applyBorder="1" applyAlignment="1" applyProtection="1">
      <alignment horizontal="right" vertical="center" wrapText="1"/>
      <protection/>
    </xf>
    <xf numFmtId="164" fontId="16" fillId="0" borderId="13" xfId="60" applyNumberFormat="1" applyFont="1" applyFill="1" applyBorder="1" applyAlignment="1" applyProtection="1">
      <alignment horizontal="right" vertical="center" wrapText="1"/>
      <protection/>
    </xf>
    <xf numFmtId="164" fontId="16" fillId="0" borderId="15" xfId="60" applyNumberFormat="1" applyFont="1" applyFill="1" applyBorder="1" applyAlignment="1" applyProtection="1">
      <alignment horizontal="right" vertical="center" wrapText="1"/>
      <protection/>
    </xf>
    <xf numFmtId="164" fontId="16" fillId="0" borderId="16" xfId="60" applyNumberFormat="1" applyFont="1" applyFill="1" applyBorder="1" applyAlignment="1" applyProtection="1">
      <alignment horizontal="right" vertical="center" wrapText="1"/>
      <protection/>
    </xf>
    <xf numFmtId="0" fontId="18" fillId="0" borderId="0" xfId="60" applyFont="1" applyFill="1">
      <alignment/>
      <protection/>
    </xf>
    <xf numFmtId="164" fontId="17" fillId="0" borderId="34" xfId="60" applyNumberFormat="1" applyFont="1" applyFill="1" applyBorder="1" applyAlignment="1" applyProtection="1">
      <alignment horizontal="right" vertical="center" wrapText="1"/>
      <protection/>
    </xf>
    <xf numFmtId="164" fontId="17" fillId="0" borderId="35" xfId="60" applyNumberFormat="1" applyFont="1" applyFill="1" applyBorder="1" applyAlignment="1" applyProtection="1">
      <alignment horizontal="right" vertical="center" wrapText="1"/>
      <protection/>
    </xf>
    <xf numFmtId="164" fontId="13" fillId="0" borderId="37" xfId="60" applyNumberFormat="1" applyFont="1" applyFill="1" applyBorder="1" applyAlignment="1" applyProtection="1">
      <alignment vertical="center" wrapText="1"/>
      <protection/>
    </xf>
    <xf numFmtId="164" fontId="13" fillId="0" borderId="44" xfId="60" applyNumberFormat="1" applyFont="1" applyFill="1" applyBorder="1" applyAlignment="1" applyProtection="1">
      <alignment vertical="center" wrapText="1"/>
      <protection/>
    </xf>
    <xf numFmtId="164" fontId="13" fillId="0" borderId="34" xfId="60" applyNumberFormat="1" applyFont="1" applyFill="1" applyBorder="1" applyAlignment="1" applyProtection="1">
      <alignment vertical="center" wrapText="1"/>
      <protection/>
    </xf>
    <xf numFmtId="164" fontId="13" fillId="0" borderId="35" xfId="6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3" xfId="0" applyNumberFormat="1" applyFont="1" applyFill="1" applyBorder="1" applyAlignment="1">
      <alignment horizontal="centerContinuous" vertical="center" wrapText="1"/>
    </xf>
    <xf numFmtId="164" fontId="8" fillId="0" borderId="34" xfId="0" applyNumberFormat="1" applyFont="1" applyFill="1" applyBorder="1" applyAlignment="1">
      <alignment horizontal="centerContinuous" vertical="center" wrapText="1"/>
    </xf>
    <xf numFmtId="164" fontId="8" fillId="0" borderId="35" xfId="0" applyNumberFormat="1" applyFont="1" applyFill="1" applyBorder="1" applyAlignment="1">
      <alignment horizontal="centerContinuous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8" fillId="0" borderId="34" xfId="0" applyNumberFormat="1" applyFont="1" applyFill="1" applyBorder="1" applyAlignment="1">
      <alignment vertical="center" wrapText="1"/>
    </xf>
    <xf numFmtId="164" fontId="8" fillId="0" borderId="3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3" fillId="0" borderId="48" xfId="0" applyNumberFormat="1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3" fillId="0" borderId="5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left" vertical="center" wrapText="1" indent="1"/>
    </xf>
    <xf numFmtId="164" fontId="15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>
      <alignment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51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>
      <alignment horizontal="center" vertical="center" wrapText="1"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5" fillId="0" borderId="52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5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4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13" fillId="0" borderId="34" xfId="0" applyNumberFormat="1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5" fillId="0" borderId="29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13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8" xfId="0" applyNumberFormat="1" applyFont="1" applyFill="1" applyBorder="1" applyAlignment="1" applyProtection="1">
      <alignment horizontal="right" vertical="center" indent="1"/>
      <protection locked="0"/>
    </xf>
    <xf numFmtId="3" fontId="4" fillId="0" borderId="35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 quotePrefix="1">
      <alignment horizontal="left" vertical="center" indent="1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3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49" fontId="8" fillId="0" borderId="33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6" fontId="15" fillId="0" borderId="43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36" xfId="61" applyFont="1" applyFill="1" applyBorder="1" applyAlignment="1" applyProtection="1">
      <alignment horizontal="center" vertical="center" wrapText="1"/>
      <protection/>
    </xf>
    <xf numFmtId="0" fontId="8" fillId="0" borderId="37" xfId="61" applyFont="1" applyFill="1" applyBorder="1" applyAlignment="1" applyProtection="1">
      <alignment horizontal="center" vertical="center"/>
      <protection/>
    </xf>
    <xf numFmtId="0" fontId="8" fillId="0" borderId="44" xfId="61" applyFont="1" applyFill="1" applyBorder="1" applyAlignment="1" applyProtection="1">
      <alignment horizontal="center" vertical="center"/>
      <protection/>
    </xf>
    <xf numFmtId="0" fontId="3" fillId="0" borderId="0" xfId="61" applyFill="1" applyProtection="1">
      <alignment/>
      <protection/>
    </xf>
    <xf numFmtId="0" fontId="15" fillId="0" borderId="33" xfId="61" applyFont="1" applyFill="1" applyBorder="1" applyAlignment="1" applyProtection="1">
      <alignment horizontal="left" vertical="center" indent="1"/>
      <protection/>
    </xf>
    <xf numFmtId="0" fontId="3" fillId="0" borderId="0" xfId="61" applyFill="1" applyAlignment="1" applyProtection="1">
      <alignment vertical="center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0" fontId="15" fillId="0" borderId="11" xfId="61" applyFont="1" applyFill="1" applyBorder="1" applyAlignment="1" applyProtection="1">
      <alignment horizontal="left" vertical="center" indent="1"/>
      <protection/>
    </xf>
    <xf numFmtId="164" fontId="15" fillId="0" borderId="31" xfId="61" applyNumberFormat="1" applyFont="1" applyFill="1" applyBorder="1" applyAlignment="1" applyProtection="1">
      <alignment vertical="center"/>
      <protection/>
    </xf>
    <xf numFmtId="0" fontId="15" fillId="0" borderId="23" xfId="61" applyFont="1" applyFill="1" applyBorder="1" applyAlignment="1" applyProtection="1">
      <alignment horizontal="left" vertical="center" indent="1"/>
      <protection/>
    </xf>
    <xf numFmtId="0" fontId="15" fillId="0" borderId="12" xfId="61" applyFont="1" applyFill="1" applyBorder="1" applyAlignment="1" applyProtection="1">
      <alignment horizontal="left" vertical="center" indent="1"/>
      <protection locked="0"/>
    </xf>
    <xf numFmtId="164" fontId="15" fillId="0" borderId="12" xfId="61" applyNumberFormat="1" applyFont="1" applyFill="1" applyBorder="1" applyAlignment="1" applyProtection="1">
      <alignment vertical="center"/>
      <protection locked="0"/>
    </xf>
    <xf numFmtId="164" fontId="15" fillId="0" borderId="13" xfId="61" applyNumberFormat="1" applyFont="1" applyFill="1" applyBorder="1" applyAlignment="1" applyProtection="1">
      <alignment vertical="center"/>
      <protection/>
    </xf>
    <xf numFmtId="0" fontId="3" fillId="0" borderId="0" xfId="61" applyFill="1" applyAlignment="1" applyProtection="1">
      <alignment vertical="center"/>
      <protection locked="0"/>
    </xf>
    <xf numFmtId="0" fontId="15" fillId="0" borderId="15" xfId="61" applyFont="1" applyFill="1" applyBorder="1" applyAlignment="1" applyProtection="1">
      <alignment horizontal="left" vertical="center" indent="1"/>
      <protection locked="0"/>
    </xf>
    <xf numFmtId="164" fontId="15" fillId="0" borderId="15" xfId="61" applyNumberFormat="1" applyFont="1" applyFill="1" applyBorder="1" applyAlignment="1" applyProtection="1">
      <alignment vertical="center"/>
      <protection locked="0"/>
    </xf>
    <xf numFmtId="164" fontId="15" fillId="0" borderId="16" xfId="61" applyNumberFormat="1" applyFont="1" applyFill="1" applyBorder="1" applyAlignment="1" applyProtection="1">
      <alignment vertical="center"/>
      <protection/>
    </xf>
    <xf numFmtId="0" fontId="15" fillId="0" borderId="17" xfId="61" applyFont="1" applyFill="1" applyBorder="1" applyAlignment="1" applyProtection="1">
      <alignment horizontal="left" vertical="center" indent="1"/>
      <protection locked="0"/>
    </xf>
    <xf numFmtId="164" fontId="15" fillId="0" borderId="17" xfId="61" applyNumberFormat="1" applyFont="1" applyFill="1" applyBorder="1" applyAlignment="1" applyProtection="1">
      <alignment vertical="center"/>
      <protection locked="0"/>
    </xf>
    <xf numFmtId="164" fontId="15" fillId="0" borderId="18" xfId="61" applyNumberFormat="1" applyFont="1" applyFill="1" applyBorder="1" applyAlignment="1" applyProtection="1">
      <alignment vertical="center"/>
      <protection/>
    </xf>
    <xf numFmtId="164" fontId="13" fillId="0" borderId="34" xfId="61" applyNumberFormat="1" applyFont="1" applyFill="1" applyBorder="1" applyAlignment="1" applyProtection="1">
      <alignment vertical="center"/>
      <protection/>
    </xf>
    <xf numFmtId="164" fontId="13" fillId="0" borderId="35" xfId="61" applyNumberFormat="1" applyFont="1" applyFill="1" applyBorder="1" applyAlignment="1" applyProtection="1">
      <alignment vertical="center"/>
      <protection/>
    </xf>
    <xf numFmtId="0" fontId="15" fillId="0" borderId="25" xfId="61" applyFont="1" applyFill="1" applyBorder="1" applyAlignment="1" applyProtection="1">
      <alignment horizontal="left" vertical="center" indent="1"/>
      <protection/>
    </xf>
    <xf numFmtId="0" fontId="13" fillId="0" borderId="33" xfId="61" applyFont="1" applyFill="1" applyBorder="1" applyAlignment="1" applyProtection="1">
      <alignment horizontal="left" vertical="center" indent="1"/>
      <protection/>
    </xf>
    <xf numFmtId="0" fontId="13" fillId="0" borderId="33" xfId="61" applyFont="1" applyFill="1" applyBorder="1" applyAlignment="1" applyProtection="1">
      <alignment horizontal="center"/>
      <protection/>
    </xf>
    <xf numFmtId="164" fontId="13" fillId="0" borderId="34" xfId="61" applyNumberFormat="1" applyFont="1" applyFill="1" applyBorder="1" applyProtection="1">
      <alignment/>
      <protection/>
    </xf>
    <xf numFmtId="164" fontId="13" fillId="0" borderId="35" xfId="61" applyNumberFormat="1" applyFont="1" applyFill="1" applyBorder="1" applyProtection="1">
      <alignment/>
      <protection/>
    </xf>
    <xf numFmtId="0" fontId="3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8" fillId="0" borderId="33" xfId="61" applyFont="1" applyFill="1" applyBorder="1" applyAlignment="1" applyProtection="1">
      <alignment horizontal="center" vertical="center" wrapText="1"/>
      <protection/>
    </xf>
    <xf numFmtId="0" fontId="8" fillId="0" borderId="35" xfId="61" applyFont="1" applyFill="1" applyBorder="1" applyAlignment="1" applyProtection="1">
      <alignment horizontal="center" vertical="center"/>
      <protection/>
    </xf>
    <xf numFmtId="0" fontId="8" fillId="0" borderId="39" xfId="61" applyFont="1" applyFill="1" applyBorder="1" applyAlignment="1" applyProtection="1">
      <alignment horizontal="center" vertical="center"/>
      <protection/>
    </xf>
    <xf numFmtId="0" fontId="8" fillId="0" borderId="34" xfId="61" applyFont="1" applyFill="1" applyBorder="1" applyAlignment="1" applyProtection="1">
      <alignment horizontal="center" vertical="center"/>
      <protection/>
    </xf>
    <xf numFmtId="0" fontId="8" fillId="0" borderId="49" xfId="61" applyFont="1" applyFill="1" applyBorder="1" applyAlignment="1" applyProtection="1">
      <alignment horizontal="center" vertical="center"/>
      <protection/>
    </xf>
    <xf numFmtId="0" fontId="8" fillId="0" borderId="38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2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0" fontId="15" fillId="0" borderId="2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2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164" fontId="15" fillId="0" borderId="17" xfId="0" applyNumberFormat="1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vertical="center"/>
    </xf>
    <xf numFmtId="164" fontId="13" fillId="0" borderId="35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64" fontId="15" fillId="0" borderId="17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60" applyNumberFormat="1" applyFont="1" applyFill="1" applyBorder="1" applyAlignment="1" applyProtection="1">
      <alignment horizontal="right" vertical="center" wrapText="1"/>
      <protection locked="0"/>
    </xf>
    <xf numFmtId="164" fontId="13" fillId="34" borderId="34" xfId="0" applyNumberFormat="1" applyFont="1" applyFill="1" applyBorder="1" applyAlignment="1" applyProtection="1">
      <alignment vertical="center" wrapText="1"/>
      <protection/>
    </xf>
    <xf numFmtId="164" fontId="8" fillId="34" borderId="34" xfId="0" applyNumberFormat="1" applyFont="1" applyFill="1" applyBorder="1" applyAlignment="1" applyProtection="1">
      <alignment vertical="center" wrapText="1"/>
      <protection/>
    </xf>
    <xf numFmtId="164" fontId="0" fillId="34" borderId="49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25" xfId="61" applyFont="1" applyFill="1" applyBorder="1" applyAlignment="1" applyProtection="1">
      <alignment horizontal="right" vertical="center"/>
      <protection/>
    </xf>
    <xf numFmtId="0" fontId="15" fillId="0" borderId="20" xfId="61" applyFont="1" applyFill="1" applyBorder="1" applyAlignment="1" applyProtection="1">
      <alignment vertical="center"/>
      <protection locked="0"/>
    </xf>
    <xf numFmtId="164" fontId="15" fillId="0" borderId="53" xfId="61" applyNumberFormat="1" applyFont="1" applyFill="1" applyBorder="1" applyAlignment="1" applyProtection="1">
      <alignment vertical="center"/>
      <protection/>
    </xf>
    <xf numFmtId="0" fontId="15" fillId="0" borderId="23" xfId="61" applyFont="1" applyFill="1" applyBorder="1" applyAlignment="1" applyProtection="1">
      <alignment horizontal="right" vertical="center"/>
      <protection/>
    </xf>
    <xf numFmtId="0" fontId="15" fillId="0" borderId="13" xfId="61" applyFont="1" applyFill="1" applyBorder="1" applyAlignment="1" applyProtection="1">
      <alignment vertical="center"/>
      <protection locked="0"/>
    </xf>
    <xf numFmtId="164" fontId="15" fillId="0" borderId="21" xfId="61" applyNumberFormat="1" applyFont="1" applyFill="1" applyBorder="1" applyAlignment="1" applyProtection="1">
      <alignment vertical="center"/>
      <protection locked="0"/>
    </xf>
    <xf numFmtId="164" fontId="15" fillId="0" borderId="45" xfId="61" applyNumberFormat="1" applyFont="1" applyFill="1" applyBorder="1" applyAlignment="1" applyProtection="1">
      <alignment vertical="center"/>
      <protection locked="0"/>
    </xf>
    <xf numFmtId="164" fontId="15" fillId="0" borderId="51" xfId="61" applyNumberFormat="1" applyFont="1" applyFill="1" applyBorder="1" applyAlignment="1" applyProtection="1">
      <alignment vertical="center"/>
      <protection/>
    </xf>
    <xf numFmtId="0" fontId="15" fillId="0" borderId="26" xfId="61" applyFont="1" applyFill="1" applyBorder="1" applyAlignment="1" applyProtection="1">
      <alignment horizontal="right" vertical="center"/>
      <protection/>
    </xf>
    <xf numFmtId="0" fontId="15" fillId="0" borderId="18" xfId="61" applyFont="1" applyFill="1" applyBorder="1" applyAlignment="1" applyProtection="1">
      <alignment vertical="center"/>
      <protection locked="0"/>
    </xf>
    <xf numFmtId="164" fontId="15" fillId="0" borderId="43" xfId="61" applyNumberFormat="1" applyFont="1" applyFill="1" applyBorder="1" applyAlignment="1" applyProtection="1">
      <alignment vertical="center"/>
      <protection locked="0"/>
    </xf>
    <xf numFmtId="164" fontId="15" fillId="0" borderId="55" xfId="61" applyNumberFormat="1" applyFont="1" applyFill="1" applyBorder="1" applyAlignment="1" applyProtection="1">
      <alignment vertical="center"/>
      <protection locked="0"/>
    </xf>
    <xf numFmtId="164" fontId="15" fillId="0" borderId="52" xfId="61" applyNumberFormat="1" applyFont="1" applyFill="1" applyBorder="1" applyAlignment="1" applyProtection="1">
      <alignment vertical="center"/>
      <protection/>
    </xf>
    <xf numFmtId="0" fontId="15" fillId="0" borderId="33" xfId="61" applyFont="1" applyFill="1" applyBorder="1" applyAlignment="1" applyProtection="1">
      <alignment horizontal="right" vertical="center"/>
      <protection/>
    </xf>
    <xf numFmtId="0" fontId="8" fillId="0" borderId="35" xfId="61" applyFont="1" applyFill="1" applyBorder="1" applyAlignment="1" applyProtection="1">
      <alignment vertical="center"/>
      <protection/>
    </xf>
    <xf numFmtId="164" fontId="13" fillId="0" borderId="39" xfId="61" applyNumberFormat="1" applyFont="1" applyFill="1" applyBorder="1" applyAlignment="1" applyProtection="1">
      <alignment vertical="center"/>
      <protection/>
    </xf>
    <xf numFmtId="164" fontId="13" fillId="0" borderId="49" xfId="61" applyNumberFormat="1" applyFont="1" applyFill="1" applyBorder="1" applyAlignment="1" applyProtection="1">
      <alignment vertical="center"/>
      <protection/>
    </xf>
    <xf numFmtId="164" fontId="13" fillId="0" borderId="38" xfId="61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49" fontId="13" fillId="0" borderId="33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34" xfId="60" applyFont="1" applyFill="1" applyBorder="1" applyAlignment="1" applyProtection="1">
      <alignment horizontal="left" vertical="center" wrapText="1" indent="1"/>
      <protection/>
    </xf>
    <xf numFmtId="0" fontId="13" fillId="0" borderId="34" xfId="60" applyFont="1" applyFill="1" applyBorder="1" applyAlignment="1" applyProtection="1">
      <alignment horizontal="left" vertical="center" wrapText="1" indent="1"/>
      <protection/>
    </xf>
    <xf numFmtId="0" fontId="15" fillId="0" borderId="15" xfId="60" applyFont="1" applyFill="1" applyBorder="1" applyAlignment="1" applyProtection="1">
      <alignment horizontal="left" vertical="center" wrapText="1" indent="2"/>
      <protection/>
    </xf>
    <xf numFmtId="164" fontId="0" fillId="0" borderId="53" xfId="0" applyNumberFormat="1" applyFill="1" applyBorder="1" applyAlignment="1">
      <alignment horizontal="left" vertical="center" wrapText="1" indent="1"/>
    </xf>
    <xf numFmtId="164" fontId="0" fillId="0" borderId="51" xfId="0" applyNumberFormat="1" applyFill="1" applyBorder="1" applyAlignment="1">
      <alignment horizontal="left" vertical="center" wrapText="1" indent="1"/>
    </xf>
    <xf numFmtId="164" fontId="0" fillId="0" borderId="52" xfId="0" applyNumberFormat="1" applyFill="1" applyBorder="1" applyAlignment="1">
      <alignment horizontal="left" vertical="center" wrapText="1" indent="1"/>
    </xf>
    <xf numFmtId="164" fontId="4" fillId="0" borderId="38" xfId="0" applyNumberFormat="1" applyFont="1" applyFill="1" applyBorder="1" applyAlignment="1">
      <alignment horizontal="left" vertical="center" wrapText="1" indent="1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9" xfId="60" applyFont="1" applyFill="1" applyBorder="1" applyAlignment="1" applyProtection="1">
      <alignment horizontal="left" vertical="center" wrapText="1" indent="2"/>
      <protection/>
    </xf>
    <xf numFmtId="164" fontId="15" fillId="0" borderId="11" xfId="60" applyNumberFormat="1" applyFont="1" applyFill="1" applyBorder="1" applyAlignment="1" applyProtection="1">
      <alignment vertical="center" wrapText="1"/>
      <protection locked="0"/>
    </xf>
    <xf numFmtId="164" fontId="15" fillId="0" borderId="31" xfId="60" applyNumberFormat="1" applyFont="1" applyFill="1" applyBorder="1" applyAlignment="1" applyProtection="1">
      <alignment vertical="center" wrapText="1"/>
      <protection locked="0"/>
    </xf>
    <xf numFmtId="0" fontId="7" fillId="0" borderId="0" xfId="60" applyFont="1" applyFill="1">
      <alignment/>
      <protection/>
    </xf>
    <xf numFmtId="164" fontId="0" fillId="0" borderId="57" xfId="0" applyNumberFormat="1" applyFill="1" applyBorder="1" applyAlignment="1">
      <alignment horizontal="lef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0" fontId="23" fillId="0" borderId="0" xfId="60" applyFont="1" applyFill="1">
      <alignment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3" fontId="15" fillId="0" borderId="15" xfId="60" applyNumberFormat="1" applyFont="1" applyFill="1" applyBorder="1" applyAlignment="1" applyProtection="1">
      <alignment horizontal="right" vertical="center" wrapText="1"/>
      <protection/>
    </xf>
    <xf numFmtId="3" fontId="15" fillId="0" borderId="16" xfId="60" applyNumberFormat="1" applyFont="1" applyFill="1" applyBorder="1" applyAlignment="1" applyProtection="1">
      <alignment horizontal="right" vertical="center" wrapText="1"/>
      <protection/>
    </xf>
    <xf numFmtId="3" fontId="15" fillId="0" borderId="29" xfId="60" applyNumberFormat="1" applyFont="1" applyFill="1" applyBorder="1" applyAlignment="1" applyProtection="1">
      <alignment horizontal="right" vertical="center" wrapText="1"/>
      <protection/>
    </xf>
    <xf numFmtId="3" fontId="15" fillId="0" borderId="30" xfId="60" applyNumberFormat="1" applyFont="1" applyFill="1" applyBorder="1" applyAlignment="1" applyProtection="1">
      <alignment horizontal="right" vertical="center" wrapText="1"/>
      <protection/>
    </xf>
    <xf numFmtId="3" fontId="13" fillId="0" borderId="34" xfId="60" applyNumberFormat="1" applyFont="1" applyFill="1" applyBorder="1" applyAlignment="1" applyProtection="1">
      <alignment horizontal="right" vertical="center" wrapText="1"/>
      <protection/>
    </xf>
    <xf numFmtId="3" fontId="13" fillId="0" borderId="35" xfId="60" applyNumberFormat="1" applyFont="1" applyFill="1" applyBorder="1" applyAlignment="1" applyProtection="1">
      <alignment horizontal="right"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>
      <alignment vertical="center" wrapText="1"/>
    </xf>
    <xf numFmtId="164" fontId="13" fillId="0" borderId="35" xfId="0" applyNumberFormat="1" applyFont="1" applyFill="1" applyBorder="1" applyAlignment="1">
      <alignment vertical="center" wrapText="1"/>
    </xf>
    <xf numFmtId="164" fontId="13" fillId="0" borderId="34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60" applyNumberFormat="1" applyFont="1" applyFill="1" applyBorder="1" applyAlignment="1" applyProtection="1">
      <alignment horizontal="right" vertical="center" wrapText="1"/>
      <protection/>
    </xf>
    <xf numFmtId="164" fontId="16" fillId="0" borderId="35" xfId="6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/>
      <protection/>
    </xf>
    <xf numFmtId="0" fontId="0" fillId="0" borderId="56" xfId="60" applyFont="1" applyFill="1" applyBorder="1">
      <alignment/>
      <protection/>
    </xf>
    <xf numFmtId="164" fontId="15" fillId="35" borderId="3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60" applyFill="1" applyBorder="1">
      <alignment/>
      <protection/>
    </xf>
    <xf numFmtId="164" fontId="4" fillId="0" borderId="50" xfId="0" applyNumberFormat="1" applyFont="1" applyFill="1" applyBorder="1" applyAlignment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>
      <alignment horizontal="left" vertical="center" wrapText="1" indent="1"/>
    </xf>
    <xf numFmtId="164" fontId="0" fillId="0" borderId="51" xfId="0" applyNumberFormat="1" applyFont="1" applyFill="1" applyBorder="1" applyAlignment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6" xfId="0" applyNumberFormat="1" applyFill="1" applyBorder="1" applyAlignment="1">
      <alignment vertical="center" wrapText="1"/>
    </xf>
    <xf numFmtId="164" fontId="13" fillId="0" borderId="58" xfId="0" applyNumberFormat="1" applyFont="1" applyFill="1" applyBorder="1" applyAlignment="1" applyProtection="1">
      <alignment horizontal="right" vertical="center" wrapText="1"/>
      <protection/>
    </xf>
    <xf numFmtId="164" fontId="8" fillId="0" borderId="49" xfId="0" applyNumberFormat="1" applyFont="1" applyFill="1" applyBorder="1" applyAlignment="1">
      <alignment horizontal="center" vertical="center" wrapText="1"/>
    </xf>
    <xf numFmtId="164" fontId="4" fillId="0" borderId="56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left" vertical="center" wrapText="1" indent="1"/>
    </xf>
    <xf numFmtId="0" fontId="19" fillId="0" borderId="40" xfId="0" applyFont="1" applyFill="1" applyBorder="1" applyAlignment="1" applyProtection="1">
      <alignment horizontal="left" vertical="center" wrapText="1" indent="1"/>
      <protection locked="0"/>
    </xf>
    <xf numFmtId="0" fontId="19" fillId="0" borderId="21" xfId="0" applyFont="1" applyFill="1" applyBorder="1" applyAlignment="1" applyProtection="1">
      <alignment horizontal="left" vertical="center" wrapText="1" indent="1"/>
      <protection locked="0"/>
    </xf>
    <xf numFmtId="0" fontId="15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left" vertical="center" wrapText="1" indent="8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166" fontId="13" fillId="0" borderId="43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28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6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166" fontId="13" fillId="0" borderId="5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5" fillId="35" borderId="3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44" xfId="0" applyNumberFormat="1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 vertical="center" wrapText="1"/>
    </xf>
    <xf numFmtId="164" fontId="13" fillId="0" borderId="31" xfId="0" applyNumberFormat="1" applyFont="1" applyFill="1" applyBorder="1" applyAlignment="1">
      <alignment vertical="center" wrapText="1"/>
    </xf>
    <xf numFmtId="164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13" fillId="0" borderId="16" xfId="0" applyNumberFormat="1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8" fillId="0" borderId="0" xfId="60" applyNumberFormat="1" applyFont="1" applyFill="1" applyBorder="1" applyAlignment="1" applyProtection="1">
      <alignment horizontal="centerContinuous" vertical="center"/>
      <protection/>
    </xf>
    <xf numFmtId="0" fontId="1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0" fillId="0" borderId="20" xfId="60" applyFont="1" applyFill="1" applyBorder="1">
      <alignment/>
      <protection/>
    </xf>
    <xf numFmtId="0" fontId="4" fillId="0" borderId="29" xfId="60" applyFont="1" applyFill="1" applyBorder="1" applyAlignment="1" applyProtection="1">
      <alignment horizontal="center" vertical="center" wrapText="1"/>
      <protection/>
    </xf>
    <xf numFmtId="0" fontId="4" fillId="0" borderId="47" xfId="60" applyFont="1" applyFill="1" applyBorder="1" applyAlignment="1" applyProtection="1">
      <alignment horizontal="center" vertical="center" wrapText="1"/>
      <protection/>
    </xf>
    <xf numFmtId="0" fontId="4" fillId="0" borderId="18" xfId="60" applyFont="1" applyFill="1" applyBorder="1">
      <alignment/>
      <protection/>
    </xf>
    <xf numFmtId="0" fontId="4" fillId="0" borderId="33" xfId="60" applyFont="1" applyFill="1" applyBorder="1" applyAlignment="1" applyProtection="1">
      <alignment horizontal="center" vertical="center" wrapText="1"/>
      <protection/>
    </xf>
    <xf numFmtId="0" fontId="4" fillId="0" borderId="34" xfId="60" applyFont="1" applyFill="1" applyBorder="1" applyAlignment="1" applyProtection="1">
      <alignment horizontal="center" vertical="center" wrapText="1"/>
      <protection/>
    </xf>
    <xf numFmtId="0" fontId="4" fillId="0" borderId="49" xfId="60" applyFont="1" applyFill="1" applyBorder="1" applyAlignment="1" applyProtection="1">
      <alignment horizontal="center" vertical="center" wrapText="1"/>
      <protection/>
    </xf>
    <xf numFmtId="0" fontId="4" fillId="0" borderId="35" xfId="60" applyFont="1" applyFill="1" applyBorder="1" applyAlignment="1">
      <alignment horizontal="center"/>
      <protection/>
    </xf>
    <xf numFmtId="0" fontId="4" fillId="0" borderId="33" xfId="60" applyFont="1" applyFill="1" applyBorder="1" applyAlignment="1" applyProtection="1">
      <alignment horizontal="left" vertical="center" wrapText="1" indent="1"/>
      <protection/>
    </xf>
    <xf numFmtId="0" fontId="4" fillId="0" borderId="34" xfId="60" applyFont="1" applyFill="1" applyBorder="1" applyAlignment="1" applyProtection="1">
      <alignment horizontal="left" vertical="center" wrapText="1" indent="1"/>
      <protection/>
    </xf>
    <xf numFmtId="164" fontId="4" fillId="0" borderId="34" xfId="60" applyNumberFormat="1" applyFont="1" applyFill="1" applyBorder="1" applyAlignment="1" applyProtection="1">
      <alignment horizontal="right" vertical="center" wrapText="1"/>
      <protection locked="0"/>
    </xf>
    <xf numFmtId="164" fontId="4" fillId="0" borderId="49" xfId="60" applyNumberFormat="1" applyFont="1" applyFill="1" applyBorder="1" applyAlignment="1" applyProtection="1">
      <alignment horizontal="right" vertical="center" wrapText="1"/>
      <protection locked="0"/>
    </xf>
    <xf numFmtId="10" fontId="4" fillId="0" borderId="35" xfId="60" applyNumberFormat="1" applyFont="1" applyFill="1" applyBorder="1" applyAlignment="1">
      <alignment vertical="center"/>
      <protection/>
    </xf>
    <xf numFmtId="49" fontId="0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60" applyFont="1" applyFill="1" applyBorder="1" applyAlignment="1" applyProtection="1">
      <alignment horizontal="left" vertical="center" wrapText="1" indent="1"/>
      <protection/>
    </xf>
    <xf numFmtId="164" fontId="0" fillId="0" borderId="15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61" xfId="60" applyNumberFormat="1" applyFont="1" applyFill="1" applyBorder="1" applyAlignment="1" applyProtection="1">
      <alignment horizontal="right" vertical="center" wrapText="1"/>
      <protection locked="0"/>
    </xf>
    <xf numFmtId="10" fontId="0" fillId="0" borderId="16" xfId="60" applyNumberFormat="1" applyFont="1" applyFill="1" applyBorder="1" applyAlignment="1">
      <alignment vertical="center"/>
      <protection/>
    </xf>
    <xf numFmtId="49" fontId="0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0" applyFont="1" applyFill="1" applyBorder="1" applyAlignment="1" applyProtection="1">
      <alignment horizontal="left" vertical="center" wrapText="1" indent="1"/>
      <protection/>
    </xf>
    <xf numFmtId="164" fontId="0" fillId="0" borderId="12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60" applyNumberFormat="1" applyFont="1" applyFill="1" applyBorder="1" applyAlignment="1" applyProtection="1">
      <alignment horizontal="right" vertical="center" wrapText="1"/>
      <protection locked="0"/>
    </xf>
    <xf numFmtId="10" fontId="0" fillId="0" borderId="13" xfId="60" applyNumberFormat="1" applyFont="1" applyFill="1" applyBorder="1" applyAlignment="1">
      <alignment vertical="center"/>
      <protection/>
    </xf>
    <xf numFmtId="164" fontId="4" fillId="0" borderId="34" xfId="60" applyNumberFormat="1" applyFont="1" applyFill="1" applyBorder="1" applyAlignment="1" applyProtection="1">
      <alignment horizontal="right" vertical="center" wrapText="1"/>
      <protection/>
    </xf>
    <xf numFmtId="164" fontId="4" fillId="0" borderId="49" xfId="60" applyNumberFormat="1" applyFont="1" applyFill="1" applyBorder="1" applyAlignment="1" applyProtection="1">
      <alignment horizontal="right" vertical="center" wrapText="1"/>
      <protection/>
    </xf>
    <xf numFmtId="49" fontId="0" fillId="0" borderId="2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7" xfId="60" applyFont="1" applyFill="1" applyBorder="1" applyAlignment="1" applyProtection="1">
      <alignment horizontal="left" vertical="center" wrapText="1" indent="1"/>
      <protection/>
    </xf>
    <xf numFmtId="164" fontId="0" fillId="0" borderId="17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55" xfId="60" applyNumberFormat="1" applyFont="1" applyFill="1" applyBorder="1" applyAlignment="1" applyProtection="1">
      <alignment horizontal="right" vertical="center" wrapText="1"/>
      <protection locked="0"/>
    </xf>
    <xf numFmtId="10" fontId="0" fillId="0" borderId="31" xfId="60" applyNumberFormat="1" applyFont="1" applyFill="1" applyBorder="1" applyAlignment="1">
      <alignment vertical="center"/>
      <protection/>
    </xf>
    <xf numFmtId="49" fontId="4" fillId="0" borderId="33" xfId="60" applyNumberFormat="1" applyFont="1" applyFill="1" applyBorder="1" applyAlignment="1" applyProtection="1">
      <alignment horizontal="left" vertical="center" wrapText="1" indent="1"/>
      <protection/>
    </xf>
    <xf numFmtId="10" fontId="4" fillId="0" borderId="35" xfId="60" applyNumberFormat="1" applyFont="1" applyFill="1" applyBorder="1" applyAlignment="1">
      <alignment vertical="center"/>
      <protection/>
    </xf>
    <xf numFmtId="49" fontId="0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54" xfId="60" applyNumberFormat="1" applyFont="1" applyFill="1" applyBorder="1" applyAlignment="1" applyProtection="1">
      <alignment horizontal="right" vertical="center" wrapText="1"/>
      <protection locked="0"/>
    </xf>
    <xf numFmtId="10" fontId="0" fillId="0" borderId="32" xfId="60" applyNumberFormat="1" applyFont="1" applyFill="1" applyBorder="1" applyAlignment="1">
      <alignment vertical="center"/>
      <protection/>
    </xf>
    <xf numFmtId="0" fontId="4" fillId="0" borderId="0" xfId="60" applyFont="1" applyFill="1" applyBorder="1" applyAlignment="1" applyProtection="1">
      <alignment horizontal="left" vertical="center" wrapText="1" indent="1"/>
      <protection/>
    </xf>
    <xf numFmtId="164" fontId="4" fillId="0" borderId="0" xfId="60" applyNumberFormat="1" applyFont="1" applyFill="1" applyBorder="1" applyAlignment="1" applyProtection="1">
      <alignment horizontal="right" vertical="center" wrapText="1"/>
      <protection/>
    </xf>
    <xf numFmtId="10" fontId="4" fillId="0" borderId="0" xfId="60" applyNumberFormat="1" applyFont="1" applyFill="1" applyBorder="1">
      <alignment/>
      <protection/>
    </xf>
    <xf numFmtId="0" fontId="0" fillId="0" borderId="0" xfId="60" applyFont="1" applyFill="1" applyProtection="1">
      <alignment/>
      <protection/>
    </xf>
    <xf numFmtId="164" fontId="4" fillId="0" borderId="10" xfId="60" applyNumberFormat="1" applyFont="1" applyFill="1" applyBorder="1" applyAlignment="1" applyProtection="1">
      <alignment horizontal="centerContinuous" vertical="center"/>
      <protection/>
    </xf>
    <xf numFmtId="0" fontId="4" fillId="0" borderId="30" xfId="60" applyFont="1" applyFill="1" applyBorder="1">
      <alignment/>
      <protection/>
    </xf>
    <xf numFmtId="49" fontId="4" fillId="0" borderId="31" xfId="60" applyNumberFormat="1" applyFont="1" applyFill="1" applyBorder="1" applyAlignment="1">
      <alignment horizontal="center"/>
      <protection/>
    </xf>
    <xf numFmtId="0" fontId="4" fillId="0" borderId="36" xfId="60" applyFont="1" applyFill="1" applyBorder="1" applyAlignment="1" applyProtection="1">
      <alignment horizontal="left" vertical="center" wrapText="1" indent="1"/>
      <protection/>
    </xf>
    <xf numFmtId="0" fontId="4" fillId="0" borderId="37" xfId="60" applyFont="1" applyFill="1" applyBorder="1" applyAlignment="1" applyProtection="1">
      <alignment vertical="center" wrapText="1"/>
      <protection/>
    </xf>
    <xf numFmtId="164" fontId="4" fillId="0" borderId="37" xfId="60" applyNumberFormat="1" applyFont="1" applyFill="1" applyBorder="1" applyAlignment="1" applyProtection="1">
      <alignment vertical="center" wrapText="1"/>
      <protection/>
    </xf>
    <xf numFmtId="164" fontId="4" fillId="0" borderId="62" xfId="60" applyNumberFormat="1" applyFont="1" applyFill="1" applyBorder="1" applyAlignment="1" applyProtection="1">
      <alignment vertical="center" wrapText="1"/>
      <protection/>
    </xf>
    <xf numFmtId="49" fontId="0" fillId="0" borderId="27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60" applyFont="1" applyFill="1" applyBorder="1" applyAlignment="1" applyProtection="1">
      <alignment horizontal="left" vertical="center" wrapText="1" indent="1"/>
      <protection/>
    </xf>
    <xf numFmtId="164" fontId="0" fillId="0" borderId="19" xfId="60" applyNumberFormat="1" applyFont="1" applyFill="1" applyBorder="1" applyAlignment="1" applyProtection="1">
      <alignment vertical="center" wrapText="1"/>
      <protection locked="0"/>
    </xf>
    <xf numFmtId="164" fontId="0" fillId="0" borderId="63" xfId="60" applyNumberFormat="1" applyFont="1" applyFill="1" applyBorder="1" applyAlignment="1" applyProtection="1">
      <alignment vertical="center" wrapText="1"/>
      <protection locked="0"/>
    </xf>
    <xf numFmtId="164" fontId="0" fillId="0" borderId="12" xfId="60" applyNumberFormat="1" applyFont="1" applyFill="1" applyBorder="1" applyAlignment="1" applyProtection="1">
      <alignment vertical="center" wrapText="1"/>
      <protection locked="0"/>
    </xf>
    <xf numFmtId="164" fontId="0" fillId="0" borderId="45" xfId="60" applyNumberFormat="1" applyFont="1" applyFill="1" applyBorder="1" applyAlignment="1" applyProtection="1">
      <alignment vertical="center" wrapText="1"/>
      <protection locked="0"/>
    </xf>
    <xf numFmtId="164" fontId="0" fillId="0" borderId="17" xfId="60" applyNumberFormat="1" applyFont="1" applyFill="1" applyBorder="1" applyAlignment="1" applyProtection="1">
      <alignment vertical="center" wrapText="1"/>
      <protection locked="0"/>
    </xf>
    <xf numFmtId="164" fontId="0" fillId="0" borderId="55" xfId="60" applyNumberFormat="1" applyFont="1" applyFill="1" applyBorder="1" applyAlignment="1" applyProtection="1">
      <alignment vertical="center" wrapText="1"/>
      <protection locked="0"/>
    </xf>
    <xf numFmtId="0" fontId="0" fillId="0" borderId="21" xfId="60" applyFont="1" applyFill="1" applyBorder="1" applyAlignment="1" applyProtection="1">
      <alignment horizontal="left" vertical="center" wrapText="1" indent="1"/>
      <protection/>
    </xf>
    <xf numFmtId="0" fontId="0" fillId="0" borderId="64" xfId="60" applyFont="1" applyFill="1" applyBorder="1" applyAlignment="1" applyProtection="1">
      <alignment horizontal="left" vertical="center" wrapText="1" indent="1"/>
      <protection/>
    </xf>
    <xf numFmtId="164" fontId="0" fillId="0" borderId="11" xfId="60" applyNumberFormat="1" applyFont="1" applyFill="1" applyBorder="1" applyAlignment="1" applyProtection="1">
      <alignment vertical="center" wrapText="1"/>
      <protection locked="0"/>
    </xf>
    <xf numFmtId="164" fontId="0" fillId="0" borderId="54" xfId="60" applyNumberFormat="1" applyFont="1" applyFill="1" applyBorder="1" applyAlignment="1" applyProtection="1">
      <alignment vertical="center" wrapText="1"/>
      <protection locked="0"/>
    </xf>
    <xf numFmtId="49" fontId="4" fillId="0" borderId="33" xfId="6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60" applyFont="1" applyFill="1" applyBorder="1" applyAlignment="1" applyProtection="1">
      <alignment horizontal="left" vertical="center" wrapText="1" indent="1"/>
      <protection/>
    </xf>
    <xf numFmtId="164" fontId="4" fillId="0" borderId="34" xfId="60" applyNumberFormat="1" applyFont="1" applyFill="1" applyBorder="1" applyAlignment="1" applyProtection="1">
      <alignment vertical="center" wrapText="1"/>
      <protection locked="0"/>
    </xf>
    <xf numFmtId="164" fontId="4" fillId="0" borderId="49" xfId="60" applyNumberFormat="1" applyFont="1" applyFill="1" applyBorder="1" applyAlignment="1" applyProtection="1">
      <alignment vertical="center" wrapText="1"/>
      <protection locked="0"/>
    </xf>
    <xf numFmtId="49" fontId="4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4" fillId="0" borderId="11" xfId="60" applyFont="1" applyFill="1" applyBorder="1" applyAlignment="1" applyProtection="1">
      <alignment horizontal="left" vertical="center" wrapText="1" indent="1"/>
      <protection/>
    </xf>
    <xf numFmtId="164" fontId="4" fillId="0" borderId="11" xfId="60" applyNumberFormat="1" applyFont="1" applyFill="1" applyBorder="1" applyAlignment="1" applyProtection="1">
      <alignment vertical="center" wrapText="1"/>
      <protection locked="0"/>
    </xf>
    <xf numFmtId="164" fontId="4" fillId="0" borderId="54" xfId="60" applyNumberFormat="1" applyFont="1" applyFill="1" applyBorder="1" applyAlignment="1" applyProtection="1">
      <alignment vertical="center" wrapText="1"/>
      <protection locked="0"/>
    </xf>
    <xf numFmtId="10" fontId="4" fillId="0" borderId="31" xfId="60" applyNumberFormat="1" applyFont="1" applyFill="1" applyBorder="1" applyAlignment="1">
      <alignment vertical="center"/>
      <protection/>
    </xf>
    <xf numFmtId="49" fontId="4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4" fillId="0" borderId="12" xfId="60" applyFont="1" applyFill="1" applyBorder="1" applyAlignment="1" applyProtection="1">
      <alignment horizontal="left" vertical="center" wrapText="1" indent="1"/>
      <protection/>
    </xf>
    <xf numFmtId="164" fontId="4" fillId="0" borderId="12" xfId="60" applyNumberFormat="1" applyFont="1" applyFill="1" applyBorder="1" applyAlignment="1" applyProtection="1">
      <alignment vertical="center" wrapText="1"/>
      <protection locked="0"/>
    </xf>
    <xf numFmtId="164" fontId="4" fillId="0" borderId="45" xfId="60" applyNumberFormat="1" applyFont="1" applyFill="1" applyBorder="1" applyAlignment="1" applyProtection="1">
      <alignment vertical="center" wrapText="1"/>
      <protection locked="0"/>
    </xf>
    <xf numFmtId="10" fontId="4" fillId="0" borderId="13" xfId="60" applyNumberFormat="1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horizontal="left" vertical="center" wrapText="1" indent="1"/>
    </xf>
    <xf numFmtId="164" fontId="4" fillId="0" borderId="49" xfId="60" applyNumberFormat="1" applyFont="1" applyFill="1" applyBorder="1" applyAlignment="1" applyProtection="1">
      <alignment vertical="center" wrapText="1"/>
      <protection locked="0"/>
    </xf>
    <xf numFmtId="10" fontId="0" fillId="0" borderId="35" xfId="60" applyNumberFormat="1" applyFont="1" applyFill="1" applyBorder="1" applyAlignment="1">
      <alignment vertical="center"/>
      <protection/>
    </xf>
    <xf numFmtId="0" fontId="4" fillId="0" borderId="34" xfId="60" applyFont="1" applyFill="1" applyBorder="1" applyAlignment="1" applyProtection="1">
      <alignment vertical="center" wrapText="1"/>
      <protection/>
    </xf>
    <xf numFmtId="164" fontId="4" fillId="0" borderId="34" xfId="60" applyNumberFormat="1" applyFont="1" applyFill="1" applyBorder="1" applyAlignment="1" applyProtection="1">
      <alignment vertical="center" wrapText="1"/>
      <protection/>
    </xf>
    <xf numFmtId="164" fontId="4" fillId="0" borderId="49" xfId="60" applyNumberFormat="1" applyFont="1" applyFill="1" applyBorder="1" applyAlignment="1" applyProtection="1">
      <alignment vertical="center" wrapText="1"/>
      <protection/>
    </xf>
    <xf numFmtId="10" fontId="4" fillId="0" borderId="32" xfId="60" applyNumberFormat="1" applyFont="1" applyFill="1" applyBorder="1" applyAlignment="1">
      <alignment vertical="center"/>
      <protection/>
    </xf>
    <xf numFmtId="164" fontId="4" fillId="35" borderId="34" xfId="6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vertical="center"/>
    </xf>
    <xf numFmtId="0" fontId="4" fillId="0" borderId="26" xfId="60" applyFont="1" applyFill="1" applyBorder="1" applyAlignment="1" applyProtection="1">
      <alignment horizontal="center" vertical="center" wrapText="1"/>
      <protection/>
    </xf>
    <xf numFmtId="0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55" xfId="6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10" fontId="4" fillId="0" borderId="35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4" fillId="0" borderId="35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8" xfId="6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40" xfId="60" applyFont="1" applyFill="1" applyBorder="1" applyAlignment="1" applyProtection="1">
      <alignment horizontal="left" vertical="center" wrapText="1" indent="1"/>
      <protection/>
    </xf>
    <xf numFmtId="10" fontId="0" fillId="0" borderId="18" xfId="0" applyNumberFormat="1" applyFont="1" applyBorder="1" applyAlignment="1">
      <alignment/>
    </xf>
    <xf numFmtId="49" fontId="4" fillId="0" borderId="48" xfId="60" applyNumberFormat="1" applyFont="1" applyFill="1" applyBorder="1" applyAlignment="1" applyProtection="1">
      <alignment horizontal="left" vertical="center" wrapText="1" indent="1"/>
      <protection/>
    </xf>
    <xf numFmtId="164" fontId="4" fillId="0" borderId="65" xfId="60" applyNumberFormat="1" applyFont="1" applyFill="1" applyBorder="1" applyAlignment="1" applyProtection="1">
      <alignment vertical="center" wrapText="1"/>
      <protection locked="0"/>
    </xf>
    <xf numFmtId="164" fontId="4" fillId="0" borderId="34" xfId="60" applyNumberFormat="1" applyFont="1" applyFill="1" applyBorder="1" applyAlignment="1" applyProtection="1">
      <alignment vertical="center" wrapText="1"/>
      <protection locked="0"/>
    </xf>
    <xf numFmtId="10" fontId="4" fillId="0" borderId="66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10" fontId="12" fillId="0" borderId="0" xfId="60" applyNumberFormat="1" applyFont="1" applyFill="1">
      <alignment/>
      <protection/>
    </xf>
    <xf numFmtId="10" fontId="0" fillId="0" borderId="20" xfId="60" applyNumberFormat="1" applyFont="1" applyFill="1" applyBorder="1">
      <alignment/>
      <protection/>
    </xf>
    <xf numFmtId="10" fontId="4" fillId="0" borderId="13" xfId="60" applyNumberFormat="1" applyFont="1" applyFill="1" applyBorder="1" applyAlignment="1">
      <alignment wrapText="1"/>
      <protection/>
    </xf>
    <xf numFmtId="10" fontId="0" fillId="0" borderId="18" xfId="60" applyNumberFormat="1" applyFont="1" applyFill="1" applyBorder="1">
      <alignment/>
      <protection/>
    </xf>
    <xf numFmtId="10" fontId="0" fillId="0" borderId="0" xfId="60" applyNumberFormat="1" applyFont="1" applyFill="1">
      <alignment/>
      <protection/>
    </xf>
    <xf numFmtId="10" fontId="4" fillId="0" borderId="18" xfId="60" applyNumberFormat="1" applyFont="1" applyFill="1" applyBorder="1" applyAlignment="1">
      <alignment wrapText="1"/>
      <protection/>
    </xf>
    <xf numFmtId="10" fontId="0" fillId="0" borderId="35" xfId="60" applyNumberFormat="1" applyFont="1" applyFill="1" applyBorder="1">
      <alignment/>
      <protection/>
    </xf>
    <xf numFmtId="0" fontId="4" fillId="0" borderId="48" xfId="60" applyFont="1" applyFill="1" applyBorder="1" applyAlignment="1" applyProtection="1">
      <alignment horizontal="left" vertical="center" wrapText="1" indent="1"/>
      <protection/>
    </xf>
    <xf numFmtId="164" fontId="0" fillId="0" borderId="15" xfId="60" applyNumberFormat="1" applyFont="1" applyFill="1" applyBorder="1" applyAlignment="1" applyProtection="1">
      <alignment vertical="center" wrapText="1"/>
      <protection locked="0"/>
    </xf>
    <xf numFmtId="164" fontId="0" fillId="0" borderId="61" xfId="60" applyNumberFormat="1" applyFont="1" applyFill="1" applyBorder="1" applyAlignment="1" applyProtection="1">
      <alignment vertical="center" wrapText="1"/>
      <protection locked="0"/>
    </xf>
    <xf numFmtId="10" fontId="0" fillId="0" borderId="18" xfId="60" applyNumberFormat="1" applyFont="1" applyFill="1" applyBorder="1" applyAlignment="1">
      <alignment vertical="center"/>
      <protection/>
    </xf>
    <xf numFmtId="10" fontId="4" fillId="0" borderId="32" xfId="60" applyNumberFormat="1" applyFont="1" applyFill="1" applyBorder="1" applyAlignment="1">
      <alignment vertical="center"/>
      <protection/>
    </xf>
    <xf numFmtId="0" fontId="4" fillId="0" borderId="38" xfId="60" applyFont="1" applyFill="1" applyBorder="1" applyAlignment="1" applyProtection="1">
      <alignment vertical="center" wrapText="1"/>
      <protection/>
    </xf>
    <xf numFmtId="164" fontId="4" fillId="0" borderId="39" xfId="60" applyNumberFormat="1" applyFont="1" applyFill="1" applyBorder="1" applyAlignment="1" applyProtection="1">
      <alignment vertical="center" wrapText="1"/>
      <protection/>
    </xf>
    <xf numFmtId="10" fontId="0" fillId="0" borderId="30" xfId="60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Fill="1" applyBorder="1" applyAlignment="1">
      <alignment horizontal="center" vertical="center" wrapText="1"/>
    </xf>
    <xf numFmtId="164" fontId="15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68" xfId="0" applyNumberFormat="1" applyFill="1" applyBorder="1" applyAlignment="1">
      <alignment vertical="center" wrapText="1"/>
    </xf>
    <xf numFmtId="164" fontId="0" fillId="0" borderId="69" xfId="0" applyNumberFormat="1" applyFill="1" applyBorder="1" applyAlignment="1">
      <alignment horizontal="center" vertical="center" wrapText="1"/>
    </xf>
    <xf numFmtId="164" fontId="0" fillId="0" borderId="70" xfId="0" applyNumberFormat="1" applyFill="1" applyBorder="1" applyAlignment="1">
      <alignment horizontal="center" vertical="center" wrapText="1"/>
    </xf>
    <xf numFmtId="164" fontId="0" fillId="0" borderId="71" xfId="0" applyNumberFormat="1" applyFill="1" applyBorder="1" applyAlignment="1">
      <alignment vertical="center" wrapText="1"/>
    </xf>
    <xf numFmtId="164" fontId="0" fillId="0" borderId="72" xfId="0" applyNumberFormat="1" applyFill="1" applyBorder="1" applyAlignment="1">
      <alignment vertical="center" wrapText="1"/>
    </xf>
    <xf numFmtId="164" fontId="0" fillId="0" borderId="73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0" borderId="74" xfId="0" applyNumberFormat="1" applyFill="1" applyBorder="1" applyAlignment="1">
      <alignment vertical="center" wrapText="1"/>
    </xf>
    <xf numFmtId="164" fontId="0" fillId="0" borderId="75" xfId="0" applyNumberFormat="1" applyFill="1" applyBorder="1" applyAlignment="1">
      <alignment horizontal="center" vertical="center" wrapText="1"/>
    </xf>
    <xf numFmtId="164" fontId="0" fillId="0" borderId="76" xfId="0" applyNumberFormat="1" applyFill="1" applyBorder="1" applyAlignment="1">
      <alignment vertical="center" wrapText="1"/>
    </xf>
    <xf numFmtId="164" fontId="0" fillId="0" borderId="77" xfId="0" applyNumberFormat="1" applyFill="1" applyBorder="1" applyAlignment="1">
      <alignment vertical="center" wrapText="1"/>
    </xf>
    <xf numFmtId="164" fontId="0" fillId="0" borderId="78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79" xfId="0" applyNumberFormat="1" applyFill="1" applyBorder="1" applyAlignment="1">
      <alignment horizontal="center" vertical="center" wrapText="1"/>
    </xf>
    <xf numFmtId="0" fontId="4" fillId="0" borderId="0" xfId="6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53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4" fillId="0" borderId="49" xfId="60" applyNumberFormat="1" applyFont="1" applyFill="1" applyBorder="1" applyAlignment="1" applyProtection="1">
      <alignment horizontal="right" vertical="center" wrapText="1"/>
      <protection locked="0"/>
    </xf>
    <xf numFmtId="3" fontId="0" fillId="0" borderId="61" xfId="60" applyNumberFormat="1" applyFont="1" applyFill="1" applyBorder="1" applyAlignment="1" applyProtection="1">
      <alignment horizontal="right" vertical="center" wrapText="1"/>
      <protection locked="0"/>
    </xf>
    <xf numFmtId="3" fontId="0" fillId="0" borderId="54" xfId="60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6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10" fontId="4" fillId="0" borderId="35" xfId="0" applyNumberFormat="1" applyFont="1" applyBorder="1" applyAlignment="1">
      <alignment vertical="center"/>
    </xf>
    <xf numFmtId="0" fontId="3" fillId="0" borderId="33" xfId="60" applyFill="1" applyBorder="1">
      <alignment/>
      <protection/>
    </xf>
    <xf numFmtId="0" fontId="3" fillId="0" borderId="34" xfId="60" applyFill="1" applyBorder="1">
      <alignment/>
      <protection/>
    </xf>
    <xf numFmtId="0" fontId="3" fillId="0" borderId="35" xfId="60" applyFill="1" applyBorder="1">
      <alignment/>
      <protection/>
    </xf>
    <xf numFmtId="49" fontId="15" fillId="0" borderId="0" xfId="60" applyNumberFormat="1" applyFont="1" applyFill="1" applyBorder="1" applyAlignment="1" applyProtection="1">
      <alignment horizontal="left" vertical="center" wrapText="1" indent="1"/>
      <protection/>
    </xf>
    <xf numFmtId="3" fontId="15" fillId="0" borderId="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0" applyFont="1" applyFill="1">
      <alignment/>
      <protection/>
    </xf>
    <xf numFmtId="0" fontId="14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vertical="center" wrapText="1"/>
      <protection/>
    </xf>
    <xf numFmtId="10" fontId="4" fillId="0" borderId="0" xfId="60" applyNumberFormat="1" applyFont="1" applyFill="1" applyBorder="1" applyAlignment="1">
      <alignment vertical="center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0" fontId="24" fillId="0" borderId="0" xfId="60" applyNumberFormat="1" applyFont="1" applyFill="1">
      <alignment/>
      <protection/>
    </xf>
    <xf numFmtId="10" fontId="26" fillId="0" borderId="0" xfId="60" applyNumberFormat="1" applyFont="1" applyFill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64" fontId="15" fillId="0" borderId="19" xfId="61" applyNumberFormat="1" applyFont="1" applyFill="1" applyBorder="1" applyAlignment="1" applyProtection="1">
      <alignment vertical="center"/>
      <protection locked="0"/>
    </xf>
    <xf numFmtId="0" fontId="25" fillId="0" borderId="25" xfId="0" applyFont="1" applyBorder="1" applyAlignment="1">
      <alignment horizontal="justify" wrapText="1"/>
    </xf>
    <xf numFmtId="0" fontId="25" fillId="0" borderId="23" xfId="0" applyFont="1" applyBorder="1" applyAlignment="1">
      <alignment horizontal="justify" wrapText="1"/>
    </xf>
    <xf numFmtId="0" fontId="25" fillId="0" borderId="28" xfId="0" applyFont="1" applyBorder="1" applyAlignment="1">
      <alignment horizontal="justify" wrapText="1"/>
    </xf>
    <xf numFmtId="164" fontId="14" fillId="0" borderId="10" xfId="60" applyNumberFormat="1" applyFont="1" applyFill="1" applyBorder="1" applyAlignment="1" applyProtection="1">
      <alignment horizontal="left" vertical="center"/>
      <protection/>
    </xf>
    <xf numFmtId="0" fontId="7" fillId="0" borderId="0" xfId="60" applyFont="1" applyFill="1" applyAlignment="1">
      <alignment horizontal="center"/>
      <protection/>
    </xf>
    <xf numFmtId="0" fontId="15" fillId="0" borderId="80" xfId="6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right"/>
      <protection/>
    </xf>
    <xf numFmtId="164" fontId="7" fillId="0" borderId="0" xfId="60" applyNumberFormat="1" applyFont="1" applyFill="1" applyBorder="1" applyAlignment="1" applyProtection="1">
      <alignment horizontal="center" vertical="center"/>
      <protection/>
    </xf>
    <xf numFmtId="164" fontId="8" fillId="0" borderId="81" xfId="0" applyNumberFormat="1" applyFont="1" applyFill="1" applyBorder="1" applyAlignment="1">
      <alignment horizontal="center" vertical="center" wrapText="1"/>
    </xf>
    <xf numFmtId="164" fontId="8" fillId="0" borderId="82" xfId="0" applyNumberFormat="1" applyFont="1" applyFill="1" applyBorder="1" applyAlignment="1">
      <alignment horizontal="center" vertical="center" wrapText="1"/>
    </xf>
    <xf numFmtId="164" fontId="8" fillId="0" borderId="67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0" fontId="4" fillId="0" borderId="36" xfId="60" applyFont="1" applyFill="1" applyBorder="1" applyAlignment="1" applyProtection="1">
      <alignment horizontal="center" vertical="center" wrapText="1"/>
      <protection/>
    </xf>
    <xf numFmtId="0" fontId="4" fillId="0" borderId="24" xfId="60" applyFont="1" applyFill="1" applyBorder="1" applyAlignment="1" applyProtection="1">
      <alignment horizontal="center" vertical="center" wrapText="1"/>
      <protection/>
    </xf>
    <xf numFmtId="0" fontId="4" fillId="0" borderId="8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164" fontId="4" fillId="0" borderId="62" xfId="60" applyNumberFormat="1" applyFont="1" applyFill="1" applyBorder="1" applyAlignment="1" applyProtection="1">
      <alignment horizontal="center" vertical="center"/>
      <protection/>
    </xf>
    <xf numFmtId="164" fontId="4" fillId="0" borderId="80" xfId="6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164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60" applyFont="1" applyFill="1" applyBorder="1" applyAlignment="1" applyProtection="1">
      <alignment horizontal="center" vertical="center" wrapText="1"/>
      <protection/>
    </xf>
    <xf numFmtId="0" fontId="4" fillId="0" borderId="23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164" fontId="4" fillId="0" borderId="19" xfId="60" applyNumberFormat="1" applyFont="1" applyFill="1" applyBorder="1" applyAlignment="1" applyProtection="1">
      <alignment horizontal="center" vertical="center"/>
      <protection/>
    </xf>
    <xf numFmtId="164" fontId="4" fillId="0" borderId="63" xfId="60" applyNumberFormat="1" applyFont="1" applyFill="1" applyBorder="1" applyAlignment="1" applyProtection="1">
      <alignment horizontal="center" vertical="center"/>
      <protection/>
    </xf>
    <xf numFmtId="164" fontId="27" fillId="0" borderId="0" xfId="60" applyNumberFormat="1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22" fillId="0" borderId="0" xfId="0" applyFont="1" applyAlignment="1">
      <alignment horizontal="right"/>
    </xf>
    <xf numFmtId="0" fontId="8" fillId="0" borderId="48" xfId="0" applyFont="1" applyBorder="1" applyAlignment="1">
      <alignment horizontal="left" vertical="center" indent="2"/>
    </xf>
    <xf numFmtId="0" fontId="8" fillId="0" borderId="39" xfId="0" applyFont="1" applyBorder="1" applyAlignment="1">
      <alignment horizontal="left" vertical="center" indent="2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left" vertical="center" wrapText="1" indent="2"/>
    </xf>
    <xf numFmtId="164" fontId="8" fillId="0" borderId="66" xfId="0" applyNumberFormat="1" applyFont="1" applyFill="1" applyBorder="1" applyAlignment="1">
      <alignment horizontal="left" vertical="center" wrapText="1" indent="2"/>
    </xf>
    <xf numFmtId="164" fontId="8" fillId="0" borderId="81" xfId="0" applyNumberFormat="1" applyFont="1" applyFill="1" applyBorder="1" applyAlignment="1">
      <alignment horizontal="center" vertical="center"/>
    </xf>
    <xf numFmtId="164" fontId="8" fillId="0" borderId="82" xfId="0" applyNumberFormat="1" applyFont="1" applyFill="1" applyBorder="1" applyAlignment="1">
      <alignment horizontal="center" vertical="center"/>
    </xf>
    <xf numFmtId="164" fontId="8" fillId="0" borderId="83" xfId="0" applyNumberFormat="1" applyFont="1" applyFill="1" applyBorder="1" applyAlignment="1">
      <alignment horizontal="center" vertical="center"/>
    </xf>
    <xf numFmtId="164" fontId="8" fillId="0" borderId="84" xfId="0" applyNumberFormat="1" applyFont="1" applyFill="1" applyBorder="1" applyAlignment="1">
      <alignment horizontal="center" vertical="center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1" xfId="0" applyNumberFormat="1" applyFont="1" applyFill="1" applyBorder="1" applyAlignment="1">
      <alignment horizontal="center" vertical="center" wrapText="1"/>
    </xf>
    <xf numFmtId="164" fontId="8" fillId="0" borderId="82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14" fillId="0" borderId="49" xfId="61" applyFont="1" applyFill="1" applyBorder="1" applyAlignment="1" applyProtection="1">
      <alignment horizontal="left" vertical="center" indent="1"/>
      <protection/>
    </xf>
    <xf numFmtId="0" fontId="14" fillId="0" borderId="65" xfId="61" applyFont="1" applyFill="1" applyBorder="1" applyAlignment="1" applyProtection="1">
      <alignment horizontal="left" vertical="center" indent="1"/>
      <protection/>
    </xf>
    <xf numFmtId="0" fontId="14" fillId="0" borderId="66" xfId="61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left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zoomScale="140" zoomScaleNormal="140" workbookViewId="0" topLeftCell="A70">
      <selection activeCell="F55" sqref="F55"/>
    </sheetView>
  </sheetViews>
  <sheetFormatPr defaultColWidth="9.00390625" defaultRowHeight="12.75"/>
  <cols>
    <col min="1" max="1" width="7.375" style="131" customWidth="1"/>
    <col min="2" max="2" width="52.00390625" style="131" customWidth="1"/>
    <col min="3" max="3" width="14.375" style="131" customWidth="1"/>
    <col min="4" max="4" width="12.125" style="131" customWidth="1"/>
    <col min="5" max="5" width="13.125" style="131" customWidth="1"/>
    <col min="6" max="16384" width="9.375" style="131" customWidth="1"/>
  </cols>
  <sheetData>
    <row r="1" spans="1:5" ht="15.75" customHeight="1">
      <c r="A1" s="130" t="s">
        <v>0</v>
      </c>
      <c r="B1" s="130"/>
      <c r="C1" s="130"/>
      <c r="D1" s="130"/>
      <c r="E1" s="130"/>
    </row>
    <row r="2" spans="1:5" ht="15.75" customHeight="1" thickBot="1">
      <c r="A2" s="700" t="s">
        <v>279</v>
      </c>
      <c r="B2" s="700"/>
      <c r="C2" s="7"/>
      <c r="D2" s="703" t="s">
        <v>38</v>
      </c>
      <c r="E2" s="703"/>
    </row>
    <row r="3" spans="1:5" ht="37.5" customHeight="1" thickBot="1">
      <c r="A3" s="67" t="s">
        <v>62</v>
      </c>
      <c r="B3" s="68" t="s">
        <v>2</v>
      </c>
      <c r="C3" s="68" t="s">
        <v>310</v>
      </c>
      <c r="D3" s="68" t="s">
        <v>311</v>
      </c>
      <c r="E3" s="132" t="s">
        <v>312</v>
      </c>
    </row>
    <row r="4" spans="1:5" s="133" customFormat="1" ht="12" customHeight="1" thickBot="1">
      <c r="A4" s="111">
        <v>1</v>
      </c>
      <c r="B4" s="112">
        <v>2</v>
      </c>
      <c r="C4" s="112">
        <v>3</v>
      </c>
      <c r="D4" s="112">
        <v>4</v>
      </c>
      <c r="E4" s="113">
        <v>5</v>
      </c>
    </row>
    <row r="5" spans="1:5" s="2" customFormat="1" ht="12" customHeight="1" thickBot="1">
      <c r="A5" s="56" t="s">
        <v>3</v>
      </c>
      <c r="B5" s="57" t="s">
        <v>150</v>
      </c>
      <c r="C5" s="134">
        <f>C6+C7</f>
        <v>607817</v>
      </c>
      <c r="D5" s="134">
        <f>D6+D7</f>
        <v>535734</v>
      </c>
      <c r="E5" s="135">
        <f>E6+E7</f>
        <v>525417</v>
      </c>
    </row>
    <row r="6" spans="1:5" s="2" customFormat="1" ht="12" customHeight="1" thickBot="1">
      <c r="A6" s="52" t="s">
        <v>4</v>
      </c>
      <c r="B6" s="53" t="s">
        <v>226</v>
      </c>
      <c r="C6" s="54">
        <v>115795</v>
      </c>
      <c r="D6" s="54">
        <v>86134</v>
      </c>
      <c r="E6" s="54">
        <v>18880</v>
      </c>
    </row>
    <row r="7" spans="1:5" s="2" customFormat="1" ht="12" customHeight="1" thickBot="1">
      <c r="A7" s="52" t="s">
        <v>5</v>
      </c>
      <c r="B7" s="53" t="s">
        <v>283</v>
      </c>
      <c r="C7" s="136">
        <f>SUM(C8:C11)</f>
        <v>492022</v>
      </c>
      <c r="D7" s="136">
        <f>SUM(D8:D11)</f>
        <v>449600</v>
      </c>
      <c r="E7" s="137">
        <f>SUM(E8:E11)</f>
        <v>506537</v>
      </c>
    </row>
    <row r="8" spans="1:5" s="2" customFormat="1" ht="12" customHeight="1">
      <c r="A8" s="27" t="s">
        <v>128</v>
      </c>
      <c r="B8" s="8" t="s">
        <v>425</v>
      </c>
      <c r="C8" s="36">
        <v>190090</v>
      </c>
      <c r="D8" s="36">
        <v>107026</v>
      </c>
      <c r="E8" s="36">
        <v>212887</v>
      </c>
    </row>
    <row r="9" spans="1:5" s="2" customFormat="1" ht="12" customHeight="1">
      <c r="A9" s="28" t="s">
        <v>129</v>
      </c>
      <c r="B9" s="9" t="s">
        <v>227</v>
      </c>
      <c r="C9" s="10">
        <v>230978</v>
      </c>
      <c r="D9" s="10">
        <v>259221</v>
      </c>
      <c r="E9" s="10">
        <v>220000</v>
      </c>
    </row>
    <row r="10" spans="1:5" s="2" customFormat="1" ht="12" customHeight="1">
      <c r="A10" s="28" t="s">
        <v>130</v>
      </c>
      <c r="B10" s="9" t="s">
        <v>228</v>
      </c>
      <c r="C10" s="10">
        <v>61929</v>
      </c>
      <c r="D10" s="10">
        <v>71291</v>
      </c>
      <c r="E10" s="10">
        <v>60000</v>
      </c>
    </row>
    <row r="11" spans="1:5" s="2" customFormat="1" ht="12" customHeight="1" thickBot="1">
      <c r="A11" s="29" t="s">
        <v>131</v>
      </c>
      <c r="B11" s="13" t="s">
        <v>40</v>
      </c>
      <c r="C11" s="39">
        <v>9025</v>
      </c>
      <c r="D11" s="36">
        <v>12062</v>
      </c>
      <c r="E11" s="36">
        <v>13650</v>
      </c>
    </row>
    <row r="12" spans="1:5" s="2" customFormat="1" ht="12" customHeight="1" thickBot="1">
      <c r="A12" s="52" t="s">
        <v>6</v>
      </c>
      <c r="B12" s="53" t="s">
        <v>284</v>
      </c>
      <c r="C12" s="136">
        <f>C13+C14+C15+C16+C17+C18+C19</f>
        <v>390938</v>
      </c>
      <c r="D12" s="136">
        <f>D13+D14+D15+D16+D17+D18+D19</f>
        <v>239059</v>
      </c>
      <c r="E12" s="137">
        <f>E13+E14+E15+E16+E17+E18+E19</f>
        <v>277563</v>
      </c>
    </row>
    <row r="13" spans="1:5" s="2" customFormat="1" ht="12" customHeight="1">
      <c r="A13" s="30" t="s">
        <v>132</v>
      </c>
      <c r="B13" s="14" t="s">
        <v>229</v>
      </c>
      <c r="C13" s="41">
        <v>28599</v>
      </c>
      <c r="D13" s="41">
        <v>15603</v>
      </c>
      <c r="E13" s="42">
        <v>23852</v>
      </c>
    </row>
    <row r="14" spans="1:5" s="2" customFormat="1" ht="12" customHeight="1">
      <c r="A14" s="28" t="s">
        <v>133</v>
      </c>
      <c r="B14" s="9" t="s">
        <v>259</v>
      </c>
      <c r="C14" s="10">
        <v>24304</v>
      </c>
      <c r="D14" s="10">
        <v>15120</v>
      </c>
      <c r="E14" s="38"/>
    </row>
    <row r="15" spans="1:5" s="2" customFormat="1" ht="12" customHeight="1">
      <c r="A15" s="28" t="s">
        <v>134</v>
      </c>
      <c r="B15" s="9" t="s">
        <v>140</v>
      </c>
      <c r="C15" s="10"/>
      <c r="D15" s="10"/>
      <c r="E15" s="38"/>
    </row>
    <row r="16" spans="1:5" s="2" customFormat="1" ht="12" customHeight="1">
      <c r="A16" s="31" t="s">
        <v>209</v>
      </c>
      <c r="B16" s="9" t="s">
        <v>230</v>
      </c>
      <c r="C16" s="43">
        <v>291824</v>
      </c>
      <c r="D16" s="43">
        <v>150315</v>
      </c>
      <c r="E16" s="44">
        <v>202859</v>
      </c>
    </row>
    <row r="17" spans="1:5" s="2" customFormat="1" ht="12" customHeight="1">
      <c r="A17" s="31" t="s">
        <v>210</v>
      </c>
      <c r="B17" s="9" t="s">
        <v>141</v>
      </c>
      <c r="C17" s="43">
        <v>38211</v>
      </c>
      <c r="D17" s="43">
        <v>55496</v>
      </c>
      <c r="E17" s="44">
        <v>50852</v>
      </c>
    </row>
    <row r="18" spans="1:5" s="2" customFormat="1" ht="12" customHeight="1">
      <c r="A18" s="28" t="s">
        <v>211</v>
      </c>
      <c r="B18" s="9" t="s">
        <v>107</v>
      </c>
      <c r="C18" s="10">
        <v>8000</v>
      </c>
      <c r="D18" s="10"/>
      <c r="E18" s="38"/>
    </row>
    <row r="19" spans="1:5" s="2" customFormat="1" ht="12" customHeight="1">
      <c r="A19" s="28" t="s">
        <v>212</v>
      </c>
      <c r="B19" s="20" t="s">
        <v>258</v>
      </c>
      <c r="C19" s="138">
        <f>C20+C21+C22</f>
        <v>0</v>
      </c>
      <c r="D19" s="138">
        <f>D20+D21+D22</f>
        <v>2525</v>
      </c>
      <c r="E19" s="139">
        <f>E20+E21+E22</f>
        <v>0</v>
      </c>
    </row>
    <row r="20" spans="1:5" s="2" customFormat="1" ht="12" customHeight="1">
      <c r="A20" s="28" t="s">
        <v>213</v>
      </c>
      <c r="B20" s="62" t="s">
        <v>172</v>
      </c>
      <c r="C20" s="126"/>
      <c r="D20" s="126">
        <v>2525</v>
      </c>
      <c r="E20" s="127"/>
    </row>
    <row r="21" spans="1:5" s="2" customFormat="1" ht="12" customHeight="1">
      <c r="A21" s="28" t="s">
        <v>214</v>
      </c>
      <c r="B21" s="62" t="s">
        <v>260</v>
      </c>
      <c r="C21" s="126"/>
      <c r="D21" s="126"/>
      <c r="E21" s="127"/>
    </row>
    <row r="22" spans="1:5" s="2" customFormat="1" ht="12" customHeight="1" thickBot="1">
      <c r="A22" s="31" t="s">
        <v>215</v>
      </c>
      <c r="B22" s="63" t="s">
        <v>261</v>
      </c>
      <c r="C22" s="343"/>
      <c r="D22" s="343"/>
      <c r="E22" s="344"/>
    </row>
    <row r="23" spans="1:5" s="2" customFormat="1" ht="12" customHeight="1" thickBot="1">
      <c r="A23" s="52" t="s">
        <v>7</v>
      </c>
      <c r="B23" s="53" t="s">
        <v>285</v>
      </c>
      <c r="C23" s="136">
        <f>SUM(C24:C26)</f>
        <v>17940</v>
      </c>
      <c r="D23" s="136">
        <f>SUM(D24:D26)</f>
        <v>34698</v>
      </c>
      <c r="E23" s="137">
        <f>SUM(E24:E26)</f>
        <v>46240</v>
      </c>
    </row>
    <row r="24" spans="1:5" s="2" customFormat="1" ht="12" customHeight="1">
      <c r="A24" s="30" t="s">
        <v>135</v>
      </c>
      <c r="B24" s="14" t="s">
        <v>105</v>
      </c>
      <c r="C24" s="41">
        <v>2000</v>
      </c>
      <c r="D24" s="41">
        <v>18438</v>
      </c>
      <c r="E24" s="42">
        <v>30300</v>
      </c>
    </row>
    <row r="25" spans="1:5" s="2" customFormat="1" ht="12" customHeight="1">
      <c r="A25" s="27" t="s">
        <v>136</v>
      </c>
      <c r="B25" s="9" t="s">
        <v>234</v>
      </c>
      <c r="C25" s="36"/>
      <c r="D25" s="36">
        <v>320</v>
      </c>
      <c r="E25" s="37"/>
    </row>
    <row r="26" spans="1:5" s="2" customFormat="1" ht="12" customHeight="1" thickBot="1">
      <c r="A26" s="31" t="s">
        <v>137</v>
      </c>
      <c r="B26" s="17" t="s">
        <v>294</v>
      </c>
      <c r="C26" s="43">
        <v>15940</v>
      </c>
      <c r="D26" s="43">
        <v>15940</v>
      </c>
      <c r="E26" s="44">
        <v>15940</v>
      </c>
    </row>
    <row r="27" spans="1:5" s="2" customFormat="1" ht="12" customHeight="1" thickBot="1">
      <c r="A27" s="52" t="s">
        <v>8</v>
      </c>
      <c r="B27" s="53" t="s">
        <v>286</v>
      </c>
      <c r="C27" s="136">
        <f>C28+C33+C38+C39</f>
        <v>81690</v>
      </c>
      <c r="D27" s="136">
        <f>D28+D33+D38+D39</f>
        <v>43498</v>
      </c>
      <c r="E27" s="137">
        <f>E28+E33+E38+E39</f>
        <v>27500</v>
      </c>
    </row>
    <row r="28" spans="1:5" s="2" customFormat="1" ht="12" customHeight="1">
      <c r="A28" s="30" t="s">
        <v>138</v>
      </c>
      <c r="B28" s="66" t="s">
        <v>235</v>
      </c>
      <c r="C28" s="140">
        <f>C29+C30+C31+C32</f>
        <v>81220</v>
      </c>
      <c r="D28" s="140">
        <f>D29+D30+D31+D32</f>
        <v>37898</v>
      </c>
      <c r="E28" s="141">
        <f>E29+E30+E31+E32</f>
        <v>27500</v>
      </c>
    </row>
    <row r="29" spans="1:5" s="2" customFormat="1" ht="12" customHeight="1">
      <c r="A29" s="28" t="s">
        <v>143</v>
      </c>
      <c r="B29" s="62" t="s">
        <v>142</v>
      </c>
      <c r="C29" s="126">
        <v>18207</v>
      </c>
      <c r="D29" s="126">
        <v>18033</v>
      </c>
      <c r="E29" s="127">
        <v>19500</v>
      </c>
    </row>
    <row r="30" spans="1:5" s="2" customFormat="1" ht="12" customHeight="1">
      <c r="A30" s="28" t="s">
        <v>144</v>
      </c>
      <c r="B30" s="62" t="s">
        <v>289</v>
      </c>
      <c r="C30" s="126">
        <v>2620</v>
      </c>
      <c r="D30" s="126">
        <v>1586</v>
      </c>
      <c r="E30" s="127"/>
    </row>
    <row r="31" spans="1:5" s="2" customFormat="1" ht="12" customHeight="1">
      <c r="A31" s="28" t="s">
        <v>145</v>
      </c>
      <c r="B31" s="62" t="s">
        <v>147</v>
      </c>
      <c r="C31" s="126">
        <v>1637</v>
      </c>
      <c r="D31" s="126">
        <v>907</v>
      </c>
      <c r="E31" s="127"/>
    </row>
    <row r="32" spans="1:5" s="2" customFormat="1" ht="12" customHeight="1">
      <c r="A32" s="31" t="s">
        <v>146</v>
      </c>
      <c r="B32" s="63" t="s">
        <v>190</v>
      </c>
      <c r="C32" s="343">
        <v>58756</v>
      </c>
      <c r="D32" s="343">
        <v>17372</v>
      </c>
      <c r="E32" s="344">
        <v>8000</v>
      </c>
    </row>
    <row r="33" spans="1:5" s="2" customFormat="1" ht="12" customHeight="1">
      <c r="A33" s="28" t="s">
        <v>139</v>
      </c>
      <c r="B33" s="20" t="s">
        <v>236</v>
      </c>
      <c r="C33" s="138">
        <f>C34+C35+C36+C37</f>
        <v>0</v>
      </c>
      <c r="D33" s="138">
        <f>D34+D35+D36+D37</f>
        <v>0</v>
      </c>
      <c r="E33" s="139">
        <f>E34+E35+E36+E37</f>
        <v>0</v>
      </c>
    </row>
    <row r="34" spans="1:5" s="2" customFormat="1" ht="12" customHeight="1">
      <c r="A34" s="28" t="s">
        <v>151</v>
      </c>
      <c r="B34" s="62" t="s">
        <v>142</v>
      </c>
      <c r="C34" s="126"/>
      <c r="D34" s="126"/>
      <c r="E34" s="127"/>
    </row>
    <row r="35" spans="1:5" s="2" customFormat="1" ht="12" customHeight="1">
      <c r="A35" s="28" t="s">
        <v>152</v>
      </c>
      <c r="B35" s="62" t="s">
        <v>289</v>
      </c>
      <c r="C35" s="126"/>
      <c r="D35" s="126"/>
      <c r="E35" s="127"/>
    </row>
    <row r="36" spans="1:5" s="2" customFormat="1" ht="12" customHeight="1">
      <c r="A36" s="28" t="s">
        <v>153</v>
      </c>
      <c r="B36" s="62" t="s">
        <v>147</v>
      </c>
      <c r="C36" s="126"/>
      <c r="D36" s="126"/>
      <c r="E36" s="127"/>
    </row>
    <row r="37" spans="1:5" s="2" customFormat="1" ht="12" customHeight="1">
      <c r="A37" s="31" t="s">
        <v>154</v>
      </c>
      <c r="B37" s="63" t="s">
        <v>190</v>
      </c>
      <c r="C37" s="343"/>
      <c r="D37" s="343"/>
      <c r="E37" s="344"/>
    </row>
    <row r="38" spans="1:5" s="2" customFormat="1" ht="12" customHeight="1">
      <c r="A38" s="28" t="s">
        <v>189</v>
      </c>
      <c r="B38" s="20" t="s">
        <v>237</v>
      </c>
      <c r="C38" s="45"/>
      <c r="D38" s="45"/>
      <c r="E38" s="46"/>
    </row>
    <row r="39" spans="1:5" s="2" customFormat="1" ht="12" customHeight="1" thickBot="1">
      <c r="A39" s="27" t="s">
        <v>191</v>
      </c>
      <c r="B39" s="58" t="s">
        <v>257</v>
      </c>
      <c r="C39" s="60">
        <v>470</v>
      </c>
      <c r="D39" s="60">
        <v>5600</v>
      </c>
      <c r="E39" s="61"/>
    </row>
    <row r="40" spans="1:7" s="2" customFormat="1" ht="17.25" customHeight="1" thickBot="1">
      <c r="A40" s="52" t="s">
        <v>9</v>
      </c>
      <c r="B40" s="53" t="s">
        <v>296</v>
      </c>
      <c r="C40" s="163">
        <f>C41+C42</f>
        <v>0</v>
      </c>
      <c r="D40" s="163">
        <f>D41+D42</f>
        <v>0</v>
      </c>
      <c r="E40" s="164">
        <f>E41+E42</f>
        <v>0</v>
      </c>
      <c r="G40" s="142"/>
    </row>
    <row r="41" spans="1:5" s="2" customFormat="1" ht="12" customHeight="1">
      <c r="A41" s="32" t="s">
        <v>148</v>
      </c>
      <c r="B41" s="21" t="s">
        <v>295</v>
      </c>
      <c r="C41" s="22"/>
      <c r="D41" s="22"/>
      <c r="E41" s="47"/>
    </row>
    <row r="42" spans="1:5" s="2" customFormat="1" ht="12" customHeight="1" thickBot="1">
      <c r="A42" s="31" t="s">
        <v>149</v>
      </c>
      <c r="B42" s="8" t="s">
        <v>297</v>
      </c>
      <c r="C42" s="43"/>
      <c r="D42" s="43"/>
      <c r="E42" s="44"/>
    </row>
    <row r="43" spans="1:5" s="2" customFormat="1" ht="12" customHeight="1" thickBot="1">
      <c r="A43" s="52" t="s">
        <v>10</v>
      </c>
      <c r="B43" s="59" t="s">
        <v>298</v>
      </c>
      <c r="C43" s="143">
        <f>C5+C12+C23+C27+C40</f>
        <v>1098385</v>
      </c>
      <c r="D43" s="143">
        <f>D5+D12+D23+D27+D40</f>
        <v>852989</v>
      </c>
      <c r="E43" s="144">
        <f>E5+E12+E23+E27+E40</f>
        <v>876720</v>
      </c>
    </row>
    <row r="44" spans="1:5" s="2" customFormat="1" ht="12" customHeight="1" thickBot="1">
      <c r="A44" s="372" t="s">
        <v>11</v>
      </c>
      <c r="B44" s="374" t="s">
        <v>299</v>
      </c>
      <c r="C44" s="405">
        <v>24032</v>
      </c>
      <c r="D44" s="405">
        <v>39725</v>
      </c>
      <c r="E44" s="406"/>
    </row>
    <row r="45" spans="1:5" s="2" customFormat="1" ht="12" customHeight="1" thickBot="1">
      <c r="A45" s="372" t="s">
        <v>12</v>
      </c>
      <c r="B45" s="374" t="s">
        <v>277</v>
      </c>
      <c r="C45" s="405"/>
      <c r="D45" s="405"/>
      <c r="E45" s="406"/>
    </row>
    <row r="46" spans="1:5" s="2" customFormat="1" ht="12" customHeight="1" thickBot="1">
      <c r="A46" s="372" t="s">
        <v>13</v>
      </c>
      <c r="B46" s="374" t="s">
        <v>300</v>
      </c>
      <c r="C46" s="407">
        <f>C47+C48+C49+C52</f>
        <v>82563</v>
      </c>
      <c r="D46" s="407">
        <f>D47+D48+D49+D52</f>
        <v>640621</v>
      </c>
      <c r="E46" s="408">
        <f>E47+E48+E49+E52</f>
        <v>292791</v>
      </c>
    </row>
    <row r="47" spans="1:5" s="2" customFormat="1" ht="12" customHeight="1">
      <c r="A47" s="32" t="s">
        <v>270</v>
      </c>
      <c r="B47" s="375" t="s">
        <v>301</v>
      </c>
      <c r="C47" s="128"/>
      <c r="D47" s="128"/>
      <c r="E47" s="129">
        <f>275791+17000</f>
        <v>292791</v>
      </c>
    </row>
    <row r="48" spans="1:5" s="2" customFormat="1" ht="12" customHeight="1">
      <c r="A48" s="30" t="s">
        <v>271</v>
      </c>
      <c r="B48" s="375" t="s">
        <v>302</v>
      </c>
      <c r="C48" s="126">
        <v>71190</v>
      </c>
      <c r="D48" s="126">
        <v>73899</v>
      </c>
      <c r="E48" s="127"/>
    </row>
    <row r="49" spans="1:5" s="2" customFormat="1" ht="12" customHeight="1">
      <c r="A49" s="27" t="s">
        <v>272</v>
      </c>
      <c r="B49" s="63" t="s">
        <v>303</v>
      </c>
      <c r="C49" s="36"/>
      <c r="D49" s="36"/>
      <c r="E49" s="37"/>
    </row>
    <row r="50" spans="1:5" s="2" customFormat="1" ht="12" customHeight="1">
      <c r="A50" s="28" t="s">
        <v>276</v>
      </c>
      <c r="B50" s="63" t="s">
        <v>304</v>
      </c>
      <c r="C50" s="10"/>
      <c r="D50" s="10"/>
      <c r="E50" s="38"/>
    </row>
    <row r="51" spans="1:5" s="2" customFormat="1" ht="12" customHeight="1">
      <c r="A51" s="27" t="s">
        <v>307</v>
      </c>
      <c r="B51" s="63" t="s">
        <v>305</v>
      </c>
      <c r="C51" s="36"/>
      <c r="D51" s="36"/>
      <c r="E51" s="37"/>
    </row>
    <row r="52" spans="1:5" s="2" customFormat="1" ht="12" customHeight="1" thickBot="1">
      <c r="A52" s="33" t="s">
        <v>308</v>
      </c>
      <c r="B52" s="381" t="s">
        <v>309</v>
      </c>
      <c r="C52" s="34">
        <v>11373</v>
      </c>
      <c r="D52" s="34">
        <v>566722</v>
      </c>
      <c r="E52" s="35"/>
    </row>
    <row r="53" spans="1:6" s="2" customFormat="1" ht="15" customHeight="1" thickBot="1">
      <c r="A53" s="52" t="s">
        <v>14</v>
      </c>
      <c r="B53" s="109" t="s">
        <v>306</v>
      </c>
      <c r="C53" s="136">
        <f>C43+C44+C45+C46</f>
        <v>1204980</v>
      </c>
      <c r="D53" s="136">
        <f>D43+D44+D45+D46</f>
        <v>1533335</v>
      </c>
      <c r="E53" s="410">
        <f>E43+E44+E45+E46</f>
        <v>1169511</v>
      </c>
      <c r="F53" s="411"/>
    </row>
    <row r="54" spans="1:5" s="2" customFormat="1" ht="22.5" customHeight="1">
      <c r="A54" s="702"/>
      <c r="B54" s="702"/>
      <c r="C54" s="702"/>
      <c r="D54" s="702"/>
      <c r="E54" s="702"/>
    </row>
    <row r="55" spans="1:5" s="2" customFormat="1" ht="12.75" customHeight="1">
      <c r="A55" s="5"/>
      <c r="B55" s="6"/>
      <c r="C55" s="1"/>
      <c r="D55" s="1"/>
      <c r="E55" s="1"/>
    </row>
    <row r="56" spans="1:5" ht="16.5" customHeight="1">
      <c r="A56" s="704" t="s">
        <v>30</v>
      </c>
      <c r="B56" s="704"/>
      <c r="C56" s="704"/>
      <c r="D56" s="704"/>
      <c r="E56" s="704"/>
    </row>
    <row r="57" spans="1:5" ht="16.5" customHeight="1" thickBot="1">
      <c r="A57" s="700" t="s">
        <v>280</v>
      </c>
      <c r="B57" s="700"/>
      <c r="C57" s="7"/>
      <c r="D57" s="703" t="s">
        <v>38</v>
      </c>
      <c r="E57" s="703"/>
    </row>
    <row r="58" spans="1:5" ht="37.5" customHeight="1" thickBot="1">
      <c r="A58" s="67" t="s">
        <v>1</v>
      </c>
      <c r="B58" s="68" t="s">
        <v>31</v>
      </c>
      <c r="C58" s="68" t="s">
        <v>310</v>
      </c>
      <c r="D58" s="68" t="s">
        <v>311</v>
      </c>
      <c r="E58" s="132" t="s">
        <v>312</v>
      </c>
    </row>
    <row r="59" spans="1:5" s="133" customFormat="1" ht="12" customHeight="1" thickBot="1">
      <c r="A59" s="111">
        <v>1</v>
      </c>
      <c r="B59" s="112">
        <v>2</v>
      </c>
      <c r="C59" s="112">
        <v>3</v>
      </c>
      <c r="D59" s="112">
        <v>4</v>
      </c>
      <c r="E59" s="113">
        <v>5</v>
      </c>
    </row>
    <row r="60" spans="1:5" ht="12" customHeight="1" thickBot="1">
      <c r="A60" s="56" t="s">
        <v>3</v>
      </c>
      <c r="B60" s="103" t="s">
        <v>313</v>
      </c>
      <c r="C60" s="145">
        <f>SUM(C61:C72)</f>
        <v>1217856</v>
      </c>
      <c r="D60" s="145">
        <f>SUM(D61:D72)</f>
        <v>1361743</v>
      </c>
      <c r="E60" s="146">
        <f>SUM(E61:E72)</f>
        <v>1009487</v>
      </c>
    </row>
    <row r="61" spans="1:5" ht="12" customHeight="1">
      <c r="A61" s="32" t="s">
        <v>155</v>
      </c>
      <c r="B61" s="21" t="s">
        <v>32</v>
      </c>
      <c r="C61" s="23">
        <v>467225</v>
      </c>
      <c r="D61" s="23">
        <v>388841</v>
      </c>
      <c r="E61" s="24">
        <v>378686</v>
      </c>
    </row>
    <row r="62" spans="1:5" ht="12" customHeight="1">
      <c r="A62" s="28" t="s">
        <v>156</v>
      </c>
      <c r="B62" s="9" t="s">
        <v>33</v>
      </c>
      <c r="C62" s="11">
        <v>149072</v>
      </c>
      <c r="D62" s="11">
        <v>121870</v>
      </c>
      <c r="E62" s="12">
        <v>105577</v>
      </c>
    </row>
    <row r="63" spans="1:5" ht="12" customHeight="1">
      <c r="A63" s="28" t="s">
        <v>157</v>
      </c>
      <c r="B63" s="9" t="s">
        <v>231</v>
      </c>
      <c r="C63" s="18">
        <v>268469</v>
      </c>
      <c r="D63" s="18">
        <v>256477</v>
      </c>
      <c r="E63" s="19">
        <f>203917+17000</f>
        <v>220917</v>
      </c>
    </row>
    <row r="64" spans="1:5" ht="12" customHeight="1">
      <c r="A64" s="28" t="s">
        <v>158</v>
      </c>
      <c r="B64" s="25" t="s">
        <v>116</v>
      </c>
      <c r="C64" s="18">
        <v>69178</v>
      </c>
      <c r="D64" s="18">
        <v>81501</v>
      </c>
      <c r="E64" s="19">
        <v>82665</v>
      </c>
    </row>
    <row r="65" spans="1:5" ht="12" customHeight="1">
      <c r="A65" s="28" t="s">
        <v>194</v>
      </c>
      <c r="B65" s="48" t="s">
        <v>216</v>
      </c>
      <c r="C65" s="18"/>
      <c r="D65" s="18"/>
      <c r="E65" s="19"/>
    </row>
    <row r="66" spans="1:5" ht="12" customHeight="1">
      <c r="A66" s="28" t="s">
        <v>159</v>
      </c>
      <c r="B66" s="9" t="s">
        <v>179</v>
      </c>
      <c r="C66" s="18">
        <v>15794</v>
      </c>
      <c r="D66" s="18">
        <v>26167</v>
      </c>
      <c r="E66" s="19">
        <v>24500</v>
      </c>
    </row>
    <row r="67" spans="1:5" ht="12" customHeight="1">
      <c r="A67" s="28" t="s">
        <v>160</v>
      </c>
      <c r="B67" s="64" t="s">
        <v>195</v>
      </c>
      <c r="C67" s="18">
        <v>163738</v>
      </c>
      <c r="D67" s="18">
        <v>112352</v>
      </c>
      <c r="E67" s="19">
        <v>134502</v>
      </c>
    </row>
    <row r="68" spans="1:5" ht="12" customHeight="1">
      <c r="A68" s="28" t="s">
        <v>197</v>
      </c>
      <c r="B68" s="64" t="s">
        <v>253</v>
      </c>
      <c r="C68" s="18"/>
      <c r="D68" s="18">
        <v>280000</v>
      </c>
      <c r="E68" s="19"/>
    </row>
    <row r="69" spans="1:5" ht="12" customHeight="1">
      <c r="A69" s="28" t="s">
        <v>198</v>
      </c>
      <c r="B69" s="9" t="s">
        <v>110</v>
      </c>
      <c r="C69" s="18">
        <v>84380</v>
      </c>
      <c r="D69" s="18">
        <v>83493</v>
      </c>
      <c r="E69" s="19">
        <v>55420</v>
      </c>
    </row>
    <row r="70" spans="1:5" ht="12" customHeight="1">
      <c r="A70" s="28" t="s">
        <v>199</v>
      </c>
      <c r="B70" s="9" t="s">
        <v>34</v>
      </c>
      <c r="C70" s="18"/>
      <c r="D70" s="18">
        <v>11042</v>
      </c>
      <c r="E70" s="19">
        <v>7220</v>
      </c>
    </row>
    <row r="71" spans="1:5" ht="12" customHeight="1">
      <c r="A71" s="27" t="s">
        <v>200</v>
      </c>
      <c r="B71" s="26" t="s">
        <v>196</v>
      </c>
      <c r="C71" s="18"/>
      <c r="D71" s="18"/>
      <c r="E71" s="19"/>
    </row>
    <row r="72" spans="1:5" ht="12" customHeight="1" thickBot="1">
      <c r="A72" s="33" t="s">
        <v>203</v>
      </c>
      <c r="B72" s="49" t="s">
        <v>201</v>
      </c>
      <c r="C72" s="50"/>
      <c r="D72" s="50"/>
      <c r="E72" s="51"/>
    </row>
    <row r="73" spans="1:5" ht="12" customHeight="1" thickBot="1">
      <c r="A73" s="52" t="s">
        <v>4</v>
      </c>
      <c r="B73" s="100" t="s">
        <v>287</v>
      </c>
      <c r="C73" s="147">
        <f>SUM(C74:C80)</f>
        <v>136311</v>
      </c>
      <c r="D73" s="147">
        <f>SUM(D74:D80)</f>
        <v>56649</v>
      </c>
      <c r="E73" s="148">
        <f>SUM(E74:E80)</f>
        <v>6125</v>
      </c>
    </row>
    <row r="74" spans="1:5" ht="12" customHeight="1">
      <c r="A74" s="30" t="s">
        <v>161</v>
      </c>
      <c r="B74" s="14" t="s">
        <v>232</v>
      </c>
      <c r="C74" s="15">
        <v>71048</v>
      </c>
      <c r="D74" s="15">
        <v>11835</v>
      </c>
      <c r="E74" s="16">
        <v>3000</v>
      </c>
    </row>
    <row r="75" spans="1:5" ht="12" customHeight="1">
      <c r="A75" s="30" t="s">
        <v>162</v>
      </c>
      <c r="B75" s="9" t="s">
        <v>233</v>
      </c>
      <c r="C75" s="11">
        <v>65263</v>
      </c>
      <c r="D75" s="11">
        <v>44814</v>
      </c>
      <c r="E75" s="12">
        <v>3125</v>
      </c>
    </row>
    <row r="76" spans="1:5" ht="12" customHeight="1">
      <c r="A76" s="30" t="s">
        <v>163</v>
      </c>
      <c r="B76" s="9" t="s">
        <v>187</v>
      </c>
      <c r="C76" s="11"/>
      <c r="D76" s="11"/>
      <c r="E76" s="12"/>
    </row>
    <row r="77" spans="1:5" ht="12" customHeight="1">
      <c r="A77" s="30" t="s">
        <v>164</v>
      </c>
      <c r="B77" s="9" t="s">
        <v>186</v>
      </c>
      <c r="C77" s="11"/>
      <c r="D77" s="11"/>
      <c r="E77" s="12"/>
    </row>
    <row r="78" spans="1:5" ht="12" customHeight="1">
      <c r="A78" s="30" t="s">
        <v>165</v>
      </c>
      <c r="B78" s="9" t="s">
        <v>109</v>
      </c>
      <c r="C78" s="11"/>
      <c r="D78" s="11"/>
      <c r="E78" s="12"/>
    </row>
    <row r="79" spans="1:5" ht="12" customHeight="1">
      <c r="A79" s="27" t="s">
        <v>202</v>
      </c>
      <c r="B79" s="26" t="s">
        <v>217</v>
      </c>
      <c r="C79" s="18"/>
      <c r="D79" s="18"/>
      <c r="E79" s="19"/>
    </row>
    <row r="80" spans="1:5" ht="12" customHeight="1" thickBot="1">
      <c r="A80" s="31" t="s">
        <v>218</v>
      </c>
      <c r="B80" s="26" t="s">
        <v>123</v>
      </c>
      <c r="C80" s="18"/>
      <c r="D80" s="18"/>
      <c r="E80" s="19"/>
    </row>
    <row r="81" spans="1:5" ht="12" customHeight="1" thickBot="1">
      <c r="A81" s="52" t="s">
        <v>5</v>
      </c>
      <c r="B81" s="100" t="s">
        <v>288</v>
      </c>
      <c r="C81" s="147">
        <f>SUM(C82:C83)</f>
        <v>0</v>
      </c>
      <c r="D81" s="147">
        <f>SUM(D82:D83)</f>
        <v>0</v>
      </c>
      <c r="E81" s="148">
        <f>SUM(E82:E83)</f>
        <v>80000</v>
      </c>
    </row>
    <row r="82" spans="1:5" ht="12" customHeight="1">
      <c r="A82" s="30" t="s">
        <v>128</v>
      </c>
      <c r="B82" s="14" t="s">
        <v>45</v>
      </c>
      <c r="C82" s="15"/>
      <c r="D82" s="15"/>
      <c r="E82" s="16">
        <v>22000</v>
      </c>
    </row>
    <row r="83" spans="1:5" ht="12" customHeight="1" thickBot="1">
      <c r="A83" s="28" t="s">
        <v>129</v>
      </c>
      <c r="B83" s="9" t="s">
        <v>46</v>
      </c>
      <c r="C83" s="11"/>
      <c r="D83" s="11"/>
      <c r="E83" s="12">
        <v>58000</v>
      </c>
    </row>
    <row r="84" spans="1:5" ht="12" customHeight="1" thickBot="1">
      <c r="A84" s="52" t="s">
        <v>6</v>
      </c>
      <c r="B84" s="100" t="s">
        <v>314</v>
      </c>
      <c r="C84" s="101"/>
      <c r="D84" s="101"/>
      <c r="E84" s="102"/>
    </row>
    <row r="85" spans="1:5" ht="12" customHeight="1" thickBot="1">
      <c r="A85" s="52" t="s">
        <v>7</v>
      </c>
      <c r="B85" s="373" t="s">
        <v>315</v>
      </c>
      <c r="C85" s="147">
        <f>C60+C73+C81+C84</f>
        <v>1354167</v>
      </c>
      <c r="D85" s="147">
        <f>D60+D73+D81+D84</f>
        <v>1418392</v>
      </c>
      <c r="E85" s="148">
        <f>E60+E73+E81+E84</f>
        <v>1095612</v>
      </c>
    </row>
    <row r="86" spans="1:5" ht="12" customHeight="1" thickBot="1">
      <c r="A86" s="52" t="s">
        <v>8</v>
      </c>
      <c r="B86" s="100" t="s">
        <v>316</v>
      </c>
      <c r="C86" s="147">
        <f>SUM(C87:C92)</f>
        <v>18922</v>
      </c>
      <c r="D86" s="147">
        <f>SUM(D87:D92)</f>
        <v>71495</v>
      </c>
      <c r="E86" s="148">
        <f>SUM(E87:E92)</f>
        <v>73899</v>
      </c>
    </row>
    <row r="87" spans="1:5" ht="12" customHeight="1">
      <c r="A87" s="30" t="s">
        <v>138</v>
      </c>
      <c r="B87" s="14" t="s">
        <v>320</v>
      </c>
      <c r="C87" s="15"/>
      <c r="D87" s="15"/>
      <c r="E87" s="16"/>
    </row>
    <row r="88" spans="1:5" ht="12" customHeight="1">
      <c r="A88" s="27" t="s">
        <v>139</v>
      </c>
      <c r="B88" s="14" t="s">
        <v>321</v>
      </c>
      <c r="C88" s="382">
        <v>23483</v>
      </c>
      <c r="D88" s="382">
        <v>71190</v>
      </c>
      <c r="E88" s="383">
        <v>73899</v>
      </c>
    </row>
    <row r="89" spans="1:5" ht="12" customHeight="1">
      <c r="A89" s="27" t="s">
        <v>189</v>
      </c>
      <c r="B89" s="26" t="s">
        <v>322</v>
      </c>
      <c r="C89" s="11"/>
      <c r="D89" s="11"/>
      <c r="E89" s="12"/>
    </row>
    <row r="90" spans="1:5" ht="12" customHeight="1">
      <c r="A90" s="27" t="s">
        <v>191</v>
      </c>
      <c r="B90" s="26" t="s">
        <v>323</v>
      </c>
      <c r="C90" s="18"/>
      <c r="D90" s="18"/>
      <c r="E90" s="19"/>
    </row>
    <row r="91" spans="1:5" ht="12" customHeight="1">
      <c r="A91" s="27" t="s">
        <v>317</v>
      </c>
      <c r="B91" s="26" t="s">
        <v>324</v>
      </c>
      <c r="C91" s="18"/>
      <c r="D91" s="18"/>
      <c r="E91" s="19"/>
    </row>
    <row r="92" spans="1:5" ht="12" customHeight="1" thickBot="1">
      <c r="A92" s="31" t="s">
        <v>318</v>
      </c>
      <c r="B92" s="49" t="s">
        <v>325</v>
      </c>
      <c r="C92" s="34">
        <v>-4561</v>
      </c>
      <c r="D92" s="34">
        <v>305</v>
      </c>
      <c r="E92" s="412"/>
    </row>
    <row r="93" spans="1:11" ht="15" customHeight="1" thickBot="1">
      <c r="A93" s="52" t="s">
        <v>9</v>
      </c>
      <c r="B93" s="110" t="s">
        <v>319</v>
      </c>
      <c r="C93" s="147">
        <f>C85+C86</f>
        <v>1373089</v>
      </c>
      <c r="D93" s="147">
        <f>D85+D86</f>
        <v>1489887</v>
      </c>
      <c r="E93" s="148">
        <f>E85+E86</f>
        <v>1169511</v>
      </c>
      <c r="H93" s="142"/>
      <c r="I93" s="384"/>
      <c r="J93" s="384"/>
      <c r="K93" s="384"/>
    </row>
    <row r="94" spans="1:5" s="2" customFormat="1" ht="12.75" customHeight="1">
      <c r="A94" s="702"/>
      <c r="B94" s="702"/>
      <c r="C94" s="702"/>
      <c r="D94" s="702"/>
      <c r="E94" s="702"/>
    </row>
    <row r="96" spans="1:5" ht="15.75">
      <c r="A96" s="701" t="s">
        <v>327</v>
      </c>
      <c r="B96" s="701"/>
      <c r="C96" s="701"/>
      <c r="D96" s="701"/>
      <c r="E96" s="701"/>
    </row>
    <row r="97" spans="1:2" ht="16.5" thickBot="1">
      <c r="A97" s="700" t="s">
        <v>281</v>
      </c>
      <c r="B97" s="700"/>
    </row>
    <row r="98" spans="1:6" ht="23.25" customHeight="1" thickBot="1">
      <c r="A98" s="52">
        <v>1</v>
      </c>
      <c r="B98" s="100" t="s">
        <v>326</v>
      </c>
      <c r="C98" s="136">
        <f>+C43-C85</f>
        <v>-255782</v>
      </c>
      <c r="D98" s="136">
        <f>+D43-D85</f>
        <v>-565403</v>
      </c>
      <c r="E98" s="410">
        <f>+E43-E85</f>
        <v>-218892</v>
      </c>
      <c r="F98" s="413"/>
    </row>
    <row r="99" spans="3:5" ht="15.75">
      <c r="C99" s="392"/>
      <c r="D99" s="392"/>
      <c r="E99" s="392"/>
    </row>
    <row r="100" spans="1:5" ht="15.75">
      <c r="A100" s="701" t="s">
        <v>328</v>
      </c>
      <c r="B100" s="701"/>
      <c r="C100" s="701"/>
      <c r="D100" s="701"/>
      <c r="E100" s="701"/>
    </row>
    <row r="101" spans="1:2" ht="16.5" thickBot="1">
      <c r="A101" s="700" t="s">
        <v>282</v>
      </c>
      <c r="B101" s="700"/>
    </row>
    <row r="102" spans="1:5" ht="12" customHeight="1" thickBot="1">
      <c r="A102" s="52" t="s">
        <v>3</v>
      </c>
      <c r="B102" s="100" t="s">
        <v>329</v>
      </c>
      <c r="C102" s="398">
        <f>C103-C104</f>
        <v>63641</v>
      </c>
      <c r="D102" s="398">
        <f>D103-D104</f>
        <v>569126</v>
      </c>
      <c r="E102" s="399">
        <f>E103-E104</f>
        <v>218892</v>
      </c>
    </row>
    <row r="103" spans="1:5" ht="12.75" customHeight="1">
      <c r="A103" s="30" t="s">
        <v>155</v>
      </c>
      <c r="B103" s="14" t="s">
        <v>331</v>
      </c>
      <c r="C103" s="394">
        <f>+C46</f>
        <v>82563</v>
      </c>
      <c r="D103" s="394">
        <f>+D46</f>
        <v>640621</v>
      </c>
      <c r="E103" s="395">
        <f>+E46</f>
        <v>292791</v>
      </c>
    </row>
    <row r="104" spans="1:5" ht="12.75" customHeight="1" thickBot="1">
      <c r="A104" s="33" t="s">
        <v>156</v>
      </c>
      <c r="B104" s="49" t="s">
        <v>330</v>
      </c>
      <c r="C104" s="396">
        <f>+C86</f>
        <v>18922</v>
      </c>
      <c r="D104" s="396">
        <f>+D86</f>
        <v>71495</v>
      </c>
      <c r="E104" s="397">
        <f>+E86</f>
        <v>73899</v>
      </c>
    </row>
    <row r="106" ht="15.75">
      <c r="B106" s="142"/>
    </row>
  </sheetData>
  <sheetProtection/>
  <mergeCells count="11">
    <mergeCell ref="D2:E2"/>
    <mergeCell ref="D57:E57"/>
    <mergeCell ref="A56:E56"/>
    <mergeCell ref="A54:E54"/>
    <mergeCell ref="A2:B2"/>
    <mergeCell ref="A57:B57"/>
    <mergeCell ref="A101:B101"/>
    <mergeCell ref="A96:E96"/>
    <mergeCell ref="A100:E100"/>
    <mergeCell ref="A94:E94"/>
    <mergeCell ref="A97:B9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Ócsa Város Önkormányzat
2010. ÉVI KÖLTSÉGVETÉSÉNEK PÉNZÜGYI MÉRLEGE&amp;10
&amp;R&amp;"Times New Roman CE,Félkövér dőlt"&amp;11 1. sz. melléklet</oddHead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31">
      <selection activeCell="D63" sqref="D63"/>
    </sheetView>
  </sheetViews>
  <sheetFormatPr defaultColWidth="9.00390625" defaultRowHeight="12.75"/>
  <cols>
    <col min="1" max="1" width="78.50390625" style="3" customWidth="1"/>
    <col min="2" max="2" width="25.375" style="4" bestFit="1" customWidth="1"/>
    <col min="3" max="3" width="20.00390625" style="608" customWidth="1"/>
    <col min="4" max="4" width="19.00390625" style="4" customWidth="1"/>
    <col min="5" max="5" width="20.375" style="4" customWidth="1"/>
    <col min="6" max="16384" width="9.375" style="4" customWidth="1"/>
  </cols>
  <sheetData>
    <row r="1" spans="1:3" s="151" customFormat="1" ht="24" customHeight="1" thickBot="1">
      <c r="A1" s="191"/>
      <c r="B1" s="181"/>
      <c r="C1" s="181" t="s">
        <v>49</v>
      </c>
    </row>
    <row r="2" spans="1:4" s="192" customFormat="1" ht="44.25" customHeight="1" thickBot="1">
      <c r="A2" s="240" t="s">
        <v>60</v>
      </c>
      <c r="B2" s="242" t="s">
        <v>539</v>
      </c>
      <c r="C2" s="609" t="s">
        <v>540</v>
      </c>
      <c r="D2" s="617" t="s">
        <v>551</v>
      </c>
    </row>
    <row r="3" spans="1:4" ht="15.75" customHeight="1">
      <c r="A3" s="697" t="s">
        <v>477</v>
      </c>
      <c r="B3" s="639"/>
      <c r="C3" s="646"/>
      <c r="D3" s="636"/>
    </row>
    <row r="4" spans="1:4" ht="15.75" customHeight="1">
      <c r="A4" s="698" t="s">
        <v>478</v>
      </c>
      <c r="B4" s="640">
        <v>51625</v>
      </c>
      <c r="C4" s="647"/>
      <c r="D4" s="637"/>
    </row>
    <row r="5" spans="1:4" ht="15.75" customHeight="1">
      <c r="A5" s="698" t="s">
        <v>479</v>
      </c>
      <c r="B5" s="640">
        <v>12500</v>
      </c>
      <c r="C5" s="647"/>
      <c r="D5" s="637"/>
    </row>
    <row r="6" spans="1:4" ht="15.75" customHeight="1">
      <c r="A6" s="698" t="s">
        <v>480</v>
      </c>
      <c r="B6" s="640"/>
      <c r="C6" s="647"/>
      <c r="D6" s="637"/>
    </row>
    <row r="7" spans="1:4" ht="15.75" customHeight="1">
      <c r="A7" s="698" t="s">
        <v>481</v>
      </c>
      <c r="B7" s="640"/>
      <c r="C7" s="647">
        <v>30150</v>
      </c>
      <c r="D7" s="637"/>
    </row>
    <row r="8" spans="1:4" ht="15.75" customHeight="1">
      <c r="A8" s="698" t="s">
        <v>482</v>
      </c>
      <c r="B8" s="640">
        <v>550</v>
      </c>
      <c r="C8" s="647">
        <v>1000</v>
      </c>
      <c r="D8" s="637"/>
    </row>
    <row r="9" spans="1:4" ht="15.75" customHeight="1">
      <c r="A9" s="698" t="s">
        <v>483</v>
      </c>
      <c r="B9" s="640"/>
      <c r="C9" s="647">
        <v>5000</v>
      </c>
      <c r="D9" s="637"/>
    </row>
    <row r="10" spans="1:4" ht="15.75" customHeight="1">
      <c r="A10" s="698" t="s">
        <v>484</v>
      </c>
      <c r="B10" s="640">
        <v>12785</v>
      </c>
      <c r="C10" s="647">
        <v>300</v>
      </c>
      <c r="D10" s="637">
        <v>12</v>
      </c>
    </row>
    <row r="11" spans="1:4" ht="15.75" customHeight="1">
      <c r="A11" s="698" t="s">
        <v>485</v>
      </c>
      <c r="B11" s="640"/>
      <c r="C11" s="647"/>
      <c r="D11" s="637"/>
    </row>
    <row r="12" spans="1:4" ht="15.75" customHeight="1">
      <c r="A12" s="698" t="s">
        <v>486</v>
      </c>
      <c r="B12" s="640"/>
      <c r="C12" s="647"/>
      <c r="D12" s="637"/>
    </row>
    <row r="13" spans="1:4" ht="15.75" customHeight="1">
      <c r="A13" s="698" t="s">
        <v>487</v>
      </c>
      <c r="B13" s="640"/>
      <c r="C13" s="647"/>
      <c r="D13" s="637"/>
    </row>
    <row r="14" spans="1:4" ht="15.75" customHeight="1">
      <c r="A14" s="698" t="s">
        <v>488</v>
      </c>
      <c r="B14" s="640"/>
      <c r="C14" s="647"/>
      <c r="D14" s="637"/>
    </row>
    <row r="15" spans="1:4" ht="15.75" customHeight="1">
      <c r="A15" s="698" t="s">
        <v>489</v>
      </c>
      <c r="B15" s="640"/>
      <c r="C15" s="647"/>
      <c r="D15" s="637"/>
    </row>
    <row r="16" spans="1:4" ht="31.5" customHeight="1">
      <c r="A16" s="698" t="s">
        <v>490</v>
      </c>
      <c r="B16" s="640">
        <f>379077+12000+5000</f>
        <v>396077</v>
      </c>
      <c r="C16" s="647">
        <f>304503+292791</f>
        <v>597294</v>
      </c>
      <c r="D16" s="637">
        <v>43</v>
      </c>
    </row>
    <row r="17" spans="1:4" ht="15.75" customHeight="1">
      <c r="A17" s="698" t="s">
        <v>491</v>
      </c>
      <c r="B17" s="640">
        <v>81899</v>
      </c>
      <c r="C17" s="647"/>
      <c r="D17" s="637"/>
    </row>
    <row r="18" spans="1:4" ht="15.75" customHeight="1">
      <c r="A18" s="698" t="s">
        <v>492</v>
      </c>
      <c r="B18" s="640"/>
      <c r="C18" s="647">
        <v>500387</v>
      </c>
      <c r="D18" s="637"/>
    </row>
    <row r="19" spans="1:4" ht="15.75" customHeight="1">
      <c r="A19" s="698" t="s">
        <v>493</v>
      </c>
      <c r="B19" s="640">
        <v>350</v>
      </c>
      <c r="C19" s="647"/>
      <c r="D19" s="637"/>
    </row>
    <row r="20" spans="1:4" ht="15.75" customHeight="1">
      <c r="A20" s="698" t="s">
        <v>494</v>
      </c>
      <c r="B20" s="640">
        <v>2400</v>
      </c>
      <c r="C20" s="647"/>
      <c r="D20" s="637"/>
    </row>
    <row r="21" spans="1:4" ht="15.75" customHeight="1">
      <c r="A21" s="698" t="s">
        <v>495</v>
      </c>
      <c r="B21" s="640">
        <v>31250</v>
      </c>
      <c r="C21" s="647"/>
      <c r="D21" s="637"/>
    </row>
    <row r="22" spans="1:4" ht="15.75" customHeight="1">
      <c r="A22" s="698" t="s">
        <v>496</v>
      </c>
      <c r="B22" s="640">
        <v>13447</v>
      </c>
      <c r="C22" s="647"/>
      <c r="D22" s="637">
        <v>3</v>
      </c>
    </row>
    <row r="23" spans="1:4" ht="15.75" customHeight="1">
      <c r="A23" s="698" t="s">
        <v>497</v>
      </c>
      <c r="B23" s="640"/>
      <c r="C23" s="647"/>
      <c r="D23" s="637"/>
    </row>
    <row r="24" spans="1:4" ht="15.75" customHeight="1">
      <c r="A24" s="698" t="s">
        <v>498</v>
      </c>
      <c r="B24" s="640"/>
      <c r="C24" s="647"/>
      <c r="D24" s="637"/>
    </row>
    <row r="25" spans="1:4" ht="15.75" customHeight="1">
      <c r="A25" s="698" t="s">
        <v>499</v>
      </c>
      <c r="B25" s="640"/>
      <c r="C25" s="647"/>
      <c r="D25" s="637"/>
    </row>
    <row r="26" spans="1:4" ht="15.75" customHeight="1">
      <c r="A26" s="698" t="s">
        <v>500</v>
      </c>
      <c r="B26" s="640">
        <v>70000</v>
      </c>
      <c r="C26" s="647"/>
      <c r="D26" s="637"/>
    </row>
    <row r="27" spans="1:4" ht="15.75" customHeight="1">
      <c r="A27" s="698" t="s">
        <v>501</v>
      </c>
      <c r="B27" s="640">
        <v>232871</v>
      </c>
      <c r="C27" s="647"/>
      <c r="D27" s="637">
        <v>71</v>
      </c>
    </row>
    <row r="28" spans="1:4" ht="15.75" customHeight="1">
      <c r="A28" s="698" t="s">
        <v>502</v>
      </c>
      <c r="B28" s="640">
        <v>12000</v>
      </c>
      <c r="C28" s="647"/>
      <c r="D28" s="637"/>
    </row>
    <row r="29" spans="1:4" ht="15.75" customHeight="1">
      <c r="A29" s="698" t="s">
        <v>503</v>
      </c>
      <c r="B29" s="640">
        <v>3000</v>
      </c>
      <c r="C29" s="647"/>
      <c r="D29" s="637"/>
    </row>
    <row r="30" spans="1:4" ht="15.75" customHeight="1">
      <c r="A30" s="698" t="s">
        <v>504</v>
      </c>
      <c r="B30" s="640">
        <v>112596</v>
      </c>
      <c r="C30" s="647"/>
      <c r="D30" s="637">
        <v>42</v>
      </c>
    </row>
    <row r="31" spans="1:4" ht="15.75" customHeight="1">
      <c r="A31" s="698" t="s">
        <v>505</v>
      </c>
      <c r="B31" s="640">
        <v>2905</v>
      </c>
      <c r="C31" s="647"/>
      <c r="D31" s="637"/>
    </row>
    <row r="32" spans="1:4" ht="15.75" customHeight="1">
      <c r="A32" s="698" t="s">
        <v>506</v>
      </c>
      <c r="B32" s="640">
        <v>1070</v>
      </c>
      <c r="C32" s="647"/>
      <c r="D32" s="637"/>
    </row>
    <row r="33" spans="1:4" ht="15.75" customHeight="1">
      <c r="A33" s="698" t="s">
        <v>507</v>
      </c>
      <c r="B33" s="640">
        <v>9000</v>
      </c>
      <c r="C33" s="647">
        <v>4500</v>
      </c>
      <c r="D33" s="637"/>
    </row>
    <row r="34" spans="1:4" ht="18" customHeight="1">
      <c r="A34" s="698" t="s">
        <v>508</v>
      </c>
      <c r="B34" s="641">
        <v>22000</v>
      </c>
      <c r="C34" s="647">
        <v>8000</v>
      </c>
      <c r="D34" s="637"/>
    </row>
    <row r="35" spans="1:4" ht="15.75">
      <c r="A35" s="698" t="s">
        <v>509</v>
      </c>
      <c r="B35" s="642">
        <v>4603</v>
      </c>
      <c r="C35" s="647"/>
      <c r="D35" s="637">
        <v>1</v>
      </c>
    </row>
    <row r="36" spans="1:4" ht="15.75">
      <c r="A36" s="698" t="s">
        <v>510</v>
      </c>
      <c r="B36" s="642">
        <v>3399</v>
      </c>
      <c r="C36" s="647"/>
      <c r="D36" s="637">
        <v>1</v>
      </c>
    </row>
    <row r="37" spans="1:4" ht="15.75">
      <c r="A37" s="698" t="s">
        <v>511</v>
      </c>
      <c r="B37" s="642">
        <v>17337</v>
      </c>
      <c r="C37" s="647">
        <v>15000</v>
      </c>
      <c r="D37" s="637">
        <v>5</v>
      </c>
    </row>
    <row r="38" spans="1:4" ht="15.75">
      <c r="A38" s="698" t="s">
        <v>512</v>
      </c>
      <c r="B38" s="642">
        <v>750</v>
      </c>
      <c r="C38" s="647"/>
      <c r="D38" s="637"/>
    </row>
    <row r="39" spans="1:4" ht="31.5">
      <c r="A39" s="698" t="s">
        <v>513</v>
      </c>
      <c r="B39" s="642"/>
      <c r="C39" s="647"/>
      <c r="D39" s="637"/>
    </row>
    <row r="40" spans="1:4" ht="18" customHeight="1">
      <c r="A40" s="698" t="s">
        <v>514</v>
      </c>
      <c r="B40" s="642"/>
      <c r="C40" s="647"/>
      <c r="D40" s="637"/>
    </row>
    <row r="41" spans="1:4" ht="15.75">
      <c r="A41" s="698" t="s">
        <v>515</v>
      </c>
      <c r="B41" s="642">
        <v>4100</v>
      </c>
      <c r="C41" s="647"/>
      <c r="D41" s="637"/>
    </row>
    <row r="42" spans="1:4" ht="15.75">
      <c r="A42" s="698" t="s">
        <v>516</v>
      </c>
      <c r="B42" s="642">
        <v>350</v>
      </c>
      <c r="C42" s="647"/>
      <c r="D42" s="637"/>
    </row>
    <row r="43" spans="1:4" ht="15.75">
      <c r="A43" s="698" t="s">
        <v>517</v>
      </c>
      <c r="B43" s="642"/>
      <c r="C43" s="647"/>
      <c r="D43" s="637"/>
    </row>
    <row r="44" spans="1:4" ht="15.75">
      <c r="A44" s="698" t="s">
        <v>518</v>
      </c>
      <c r="B44" s="642">
        <v>600</v>
      </c>
      <c r="C44" s="647"/>
      <c r="D44" s="637"/>
    </row>
    <row r="45" spans="1:4" ht="15.75">
      <c r="A45" s="698" t="s">
        <v>519</v>
      </c>
      <c r="B45" s="642">
        <v>12000</v>
      </c>
      <c r="C45" s="647"/>
      <c r="D45" s="637"/>
    </row>
    <row r="46" spans="1:4" ht="15.75">
      <c r="A46" s="698" t="s">
        <v>520</v>
      </c>
      <c r="B46" s="642">
        <v>4500</v>
      </c>
      <c r="C46" s="647"/>
      <c r="D46" s="637"/>
    </row>
    <row r="47" spans="1:4" ht="15.75">
      <c r="A47" s="698" t="s">
        <v>521</v>
      </c>
      <c r="B47" s="642">
        <v>13060</v>
      </c>
      <c r="C47" s="647"/>
      <c r="D47" s="637"/>
    </row>
    <row r="48" spans="1:4" ht="15.75">
      <c r="A48" s="698" t="s">
        <v>522</v>
      </c>
      <c r="B48" s="642"/>
      <c r="C48" s="647"/>
      <c r="D48" s="637"/>
    </row>
    <row r="49" spans="1:4" ht="15.75">
      <c r="A49" s="698" t="s">
        <v>523</v>
      </c>
      <c r="B49" s="642">
        <v>300</v>
      </c>
      <c r="C49" s="647"/>
      <c r="D49" s="637"/>
    </row>
    <row r="50" spans="1:4" ht="15.75">
      <c r="A50" s="698" t="s">
        <v>524</v>
      </c>
      <c r="B50" s="642"/>
      <c r="C50" s="647"/>
      <c r="D50" s="637"/>
    </row>
    <row r="51" spans="1:4" ht="15.75">
      <c r="A51" s="698" t="s">
        <v>525</v>
      </c>
      <c r="B51" s="642">
        <v>2000</v>
      </c>
      <c r="C51" s="647"/>
      <c r="D51" s="637"/>
    </row>
    <row r="52" spans="1:4" ht="15.75">
      <c r="A52" s="698" t="s">
        <v>526</v>
      </c>
      <c r="B52" s="642">
        <v>700</v>
      </c>
      <c r="C52" s="647"/>
      <c r="D52" s="637"/>
    </row>
    <row r="53" spans="1:4" ht="15.75">
      <c r="A53" s="698" t="s">
        <v>527</v>
      </c>
      <c r="B53" s="642">
        <v>2300</v>
      </c>
      <c r="C53" s="647"/>
      <c r="D53" s="637"/>
    </row>
    <row r="54" spans="1:4" ht="15.75">
      <c r="A54" s="698" t="s">
        <v>528</v>
      </c>
      <c r="B54" s="642">
        <v>880</v>
      </c>
      <c r="C54" s="647"/>
      <c r="D54" s="637"/>
    </row>
    <row r="55" spans="1:4" ht="15.75">
      <c r="A55" s="698" t="s">
        <v>529</v>
      </c>
      <c r="B55" s="642">
        <v>8500</v>
      </c>
      <c r="C55" s="647"/>
      <c r="D55" s="637"/>
    </row>
    <row r="56" spans="1:4" ht="15.75">
      <c r="A56" s="698" t="s">
        <v>530</v>
      </c>
      <c r="B56" s="642"/>
      <c r="C56" s="647"/>
      <c r="D56" s="637"/>
    </row>
    <row r="57" spans="1:4" ht="15.75">
      <c r="A57" s="698" t="s">
        <v>531</v>
      </c>
      <c r="B57" s="642">
        <v>1700</v>
      </c>
      <c r="C57" s="647"/>
      <c r="D57" s="637"/>
    </row>
    <row r="58" spans="1:4" ht="15.75">
      <c r="A58" s="698" t="s">
        <v>532</v>
      </c>
      <c r="B58" s="642">
        <v>400</v>
      </c>
      <c r="C58" s="647"/>
      <c r="D58" s="637"/>
    </row>
    <row r="59" spans="1:4" ht="15.75">
      <c r="A59" s="698" t="s">
        <v>533</v>
      </c>
      <c r="B59" s="642">
        <v>1760</v>
      </c>
      <c r="C59" s="647"/>
      <c r="D59" s="637"/>
    </row>
    <row r="60" spans="1:4" ht="15.75">
      <c r="A60" s="698" t="s">
        <v>534</v>
      </c>
      <c r="B60" s="642">
        <v>1200</v>
      </c>
      <c r="C60" s="647"/>
      <c r="D60" s="637"/>
    </row>
    <row r="61" spans="1:4" ht="15.75">
      <c r="A61" s="698" t="s">
        <v>535</v>
      </c>
      <c r="B61" s="642"/>
      <c r="C61" s="647"/>
      <c r="D61" s="637"/>
    </row>
    <row r="62" spans="1:4" ht="15.75">
      <c r="A62" s="698" t="s">
        <v>536</v>
      </c>
      <c r="B62" s="642">
        <v>337</v>
      </c>
      <c r="C62" s="647"/>
      <c r="D62" s="637">
        <v>30</v>
      </c>
    </row>
    <row r="63" spans="1:4" ht="15.75">
      <c r="A63" s="698" t="s">
        <v>559</v>
      </c>
      <c r="B63" s="642"/>
      <c r="C63" s="647"/>
      <c r="D63" s="637"/>
    </row>
    <row r="64" spans="1:4" ht="15.75">
      <c r="A64" s="698" t="s">
        <v>537</v>
      </c>
      <c r="B64" s="642"/>
      <c r="C64" s="647"/>
      <c r="D64" s="637"/>
    </row>
    <row r="65" spans="1:4" ht="16.5" thickBot="1">
      <c r="A65" s="699" t="s">
        <v>538</v>
      </c>
      <c r="B65" s="643">
        <v>12610</v>
      </c>
      <c r="C65" s="648">
        <v>80</v>
      </c>
      <c r="D65" s="638"/>
    </row>
    <row r="66" spans="1:3" s="645" customFormat="1" ht="15.75">
      <c r="A66" s="644" t="s">
        <v>560</v>
      </c>
      <c r="B66" s="645">
        <f>(SUM(B3:B65))</f>
        <v>1161711</v>
      </c>
      <c r="C66" s="649">
        <f>(SUM(C3:C65))</f>
        <v>1161711</v>
      </c>
    </row>
  </sheetData>
  <sheetProtection/>
  <printOptions horizontalCentered="1"/>
  <pageMargins left="0.25" right="0.25" top="0.75" bottom="0.75" header="0.3" footer="0.3"/>
  <pageSetup horizontalDpi="600" verticalDpi="600" orientation="portrait" paperSize="8" scale="95" r:id="rId1"/>
  <headerFooter alignWithMargins="0">
    <oddHeader>&amp;C&amp;"Times New Roman CE,Félkövér"&amp;12
Polgármesteri hivatal kiadási előirányzatai
feladatonként&amp;14
&amp;R&amp;"Times New Roman CE,Félkövér dőlt"&amp;11 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9"/>
  <sheetViews>
    <sheetView zoomScale="130" zoomScaleNormal="130" workbookViewId="0" topLeftCell="A1">
      <selection activeCell="C16" sqref="C16"/>
    </sheetView>
  </sheetViews>
  <sheetFormatPr defaultColWidth="9.00390625" defaultRowHeight="12.75"/>
  <cols>
    <col min="1" max="1" width="8.625" style="152" customWidth="1"/>
    <col min="2" max="2" width="19.50390625" style="152" customWidth="1"/>
    <col min="3" max="3" width="49.625" style="151" customWidth="1"/>
    <col min="4" max="5" width="14.50390625" style="151" customWidth="1"/>
    <col min="6" max="6" width="12.875" style="151" customWidth="1"/>
    <col min="7" max="7" width="13.875" style="151" customWidth="1"/>
    <col min="8" max="8" width="15.50390625" style="151" customWidth="1"/>
    <col min="9" max="9" width="16.875" style="151" customWidth="1"/>
    <col min="10" max="16384" width="9.375" style="151" customWidth="1"/>
  </cols>
  <sheetData>
    <row r="2" ht="13.5" thickBot="1">
      <c r="D2" s="635" t="s">
        <v>440</v>
      </c>
    </row>
    <row r="3" spans="1:4" ht="14.25" thickBot="1" thickTop="1">
      <c r="A3" s="627" t="s">
        <v>552</v>
      </c>
      <c r="B3" s="630" t="s">
        <v>554</v>
      </c>
      <c r="C3" s="628" t="s">
        <v>555</v>
      </c>
      <c r="D3" s="629" t="s">
        <v>553</v>
      </c>
    </row>
    <row r="4" spans="1:4" ht="13.5" thickTop="1">
      <c r="A4" s="624">
        <v>1</v>
      </c>
      <c r="B4" s="631" t="s">
        <v>557</v>
      </c>
      <c r="C4" s="625" t="s">
        <v>569</v>
      </c>
      <c r="D4" s="626">
        <v>12000</v>
      </c>
    </row>
    <row r="5" spans="1:4" ht="12.75">
      <c r="A5" s="620">
        <v>2</v>
      </c>
      <c r="B5" s="632" t="s">
        <v>557</v>
      </c>
      <c r="C5" s="618" t="s">
        <v>556</v>
      </c>
      <c r="D5" s="619">
        <v>10000</v>
      </c>
    </row>
    <row r="6" spans="1:4" ht="12.75">
      <c r="A6" s="624">
        <v>3</v>
      </c>
      <c r="B6" s="632"/>
      <c r="C6" s="618"/>
      <c r="D6" s="619"/>
    </row>
    <row r="7" spans="1:4" ht="12.75">
      <c r="A7" s="620">
        <v>4</v>
      </c>
      <c r="B7" s="632" t="s">
        <v>558</v>
      </c>
      <c r="C7" s="618" t="s">
        <v>570</v>
      </c>
      <c r="D7" s="619">
        <v>3000</v>
      </c>
    </row>
    <row r="8" spans="1:4" ht="12.75">
      <c r="A8" s="624">
        <v>5</v>
      </c>
      <c r="B8" s="632" t="s">
        <v>558</v>
      </c>
      <c r="C8" s="618" t="s">
        <v>571</v>
      </c>
      <c r="D8" s="619">
        <v>50000</v>
      </c>
    </row>
    <row r="9" spans="1:4" ht="26.25" thickBot="1">
      <c r="A9" s="621">
        <v>6</v>
      </c>
      <c r="B9" s="633" t="s">
        <v>558</v>
      </c>
      <c r="C9" s="622" t="s">
        <v>572</v>
      </c>
      <c r="D9" s="623">
        <v>5000</v>
      </c>
    </row>
    <row r="10" ht="13.5" thickTop="1"/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Az Önkormányzat által a 2010. évben képzett tartalékok megbontása
&amp;R&amp;"Times New Roman CE,Félkövér dőlt"&amp;11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125" zoomScaleNormal="125" workbookViewId="0" topLeftCell="A2">
      <selection activeCell="D3" sqref="D3"/>
    </sheetView>
  </sheetViews>
  <sheetFormatPr defaultColWidth="9.00390625" defaultRowHeight="12.75"/>
  <cols>
    <col min="1" max="1" width="5.875" style="248" customWidth="1"/>
    <col min="2" max="2" width="54.875" style="4" customWidth="1"/>
    <col min="3" max="4" width="17.625" style="4" customWidth="1"/>
    <col min="5" max="16384" width="9.375" style="4" customWidth="1"/>
  </cols>
  <sheetData>
    <row r="1" spans="1:4" s="238" customFormat="1" ht="15.75" thickBot="1">
      <c r="A1" s="237"/>
      <c r="D1" s="153" t="s">
        <v>49</v>
      </c>
    </row>
    <row r="2" spans="1:4" s="243" customFormat="1" ht="48" customHeight="1" thickBot="1">
      <c r="A2" s="240" t="s">
        <v>1</v>
      </c>
      <c r="B2" s="241" t="s">
        <v>2</v>
      </c>
      <c r="C2" s="241" t="s">
        <v>66</v>
      </c>
      <c r="D2" s="242" t="s">
        <v>67</v>
      </c>
    </row>
    <row r="3" spans="1:4" s="243" customFormat="1" ht="13.5" customHeight="1" thickBot="1">
      <c r="A3" s="114">
        <v>1</v>
      </c>
      <c r="B3" s="74">
        <v>2</v>
      </c>
      <c r="C3" s="74">
        <v>3</v>
      </c>
      <c r="D3" s="115">
        <v>4</v>
      </c>
    </row>
    <row r="4" spans="1:4" ht="18" customHeight="1">
      <c r="A4" s="428" t="s">
        <v>3</v>
      </c>
      <c r="B4" s="426" t="s">
        <v>375</v>
      </c>
      <c r="C4" s="650">
        <v>0</v>
      </c>
      <c r="D4" s="651">
        <v>0</v>
      </c>
    </row>
    <row r="5" spans="1:4" ht="18" customHeight="1">
      <c r="A5" s="244" t="s">
        <v>4</v>
      </c>
      <c r="B5" s="427" t="s">
        <v>376</v>
      </c>
      <c r="C5" s="652">
        <v>0</v>
      </c>
      <c r="D5" s="653">
        <v>0</v>
      </c>
    </row>
    <row r="6" spans="1:4" ht="18" customHeight="1">
      <c r="A6" s="244" t="s">
        <v>5</v>
      </c>
      <c r="B6" s="427" t="s">
        <v>219</v>
      </c>
      <c r="C6" s="652">
        <v>0</v>
      </c>
      <c r="D6" s="653">
        <v>0</v>
      </c>
    </row>
    <row r="7" spans="1:4" ht="18" customHeight="1">
      <c r="A7" s="244" t="s">
        <v>6</v>
      </c>
      <c r="B7" s="427" t="s">
        <v>220</v>
      </c>
      <c r="C7" s="652">
        <v>0</v>
      </c>
      <c r="D7" s="653">
        <v>0</v>
      </c>
    </row>
    <row r="8" spans="1:4" ht="18" customHeight="1">
      <c r="A8" s="244" t="s">
        <v>7</v>
      </c>
      <c r="B8" s="427" t="s">
        <v>367</v>
      </c>
      <c r="C8" s="652">
        <v>0</v>
      </c>
      <c r="D8" s="653">
        <v>0</v>
      </c>
    </row>
    <row r="9" spans="1:4" ht="18" customHeight="1">
      <c r="A9" s="244" t="s">
        <v>8</v>
      </c>
      <c r="B9" s="427" t="s">
        <v>368</v>
      </c>
      <c r="C9" s="652">
        <v>0</v>
      </c>
      <c r="D9" s="653">
        <v>0</v>
      </c>
    </row>
    <row r="10" spans="1:4" ht="18" customHeight="1">
      <c r="A10" s="244" t="s">
        <v>9</v>
      </c>
      <c r="B10" s="429" t="s">
        <v>369</v>
      </c>
      <c r="C10" s="652">
        <v>0</v>
      </c>
      <c r="D10" s="653">
        <v>0</v>
      </c>
    </row>
    <row r="11" spans="1:4" ht="18" customHeight="1">
      <c r="A11" s="244" t="s">
        <v>10</v>
      </c>
      <c r="B11" s="429" t="s">
        <v>370</v>
      </c>
      <c r="C11" s="652">
        <v>0</v>
      </c>
      <c r="D11" s="653">
        <v>0</v>
      </c>
    </row>
    <row r="12" spans="1:4" ht="18" customHeight="1">
      <c r="A12" s="244" t="s">
        <v>11</v>
      </c>
      <c r="B12" s="429" t="s">
        <v>371</v>
      </c>
      <c r="C12" s="652">
        <v>0</v>
      </c>
      <c r="D12" s="653">
        <v>0</v>
      </c>
    </row>
    <row r="13" spans="1:4" ht="18" customHeight="1">
      <c r="A13" s="244" t="s">
        <v>12</v>
      </c>
      <c r="B13" s="429" t="s">
        <v>372</v>
      </c>
      <c r="C13" s="652">
        <v>0</v>
      </c>
      <c r="D13" s="653">
        <v>0</v>
      </c>
    </row>
    <row r="14" spans="1:4" ht="18" customHeight="1">
      <c r="A14" s="244" t="s">
        <v>13</v>
      </c>
      <c r="B14" s="429" t="s">
        <v>373</v>
      </c>
      <c r="C14" s="652">
        <v>0</v>
      </c>
      <c r="D14" s="653">
        <v>0</v>
      </c>
    </row>
    <row r="15" spans="1:4" ht="22.5" customHeight="1">
      <c r="A15" s="244" t="s">
        <v>14</v>
      </c>
      <c r="B15" s="429" t="s">
        <v>374</v>
      </c>
      <c r="C15" s="652">
        <v>0</v>
      </c>
      <c r="D15" s="653">
        <v>0</v>
      </c>
    </row>
    <row r="16" spans="1:4" ht="18" customHeight="1">
      <c r="A16" s="244" t="s">
        <v>15</v>
      </c>
      <c r="B16" s="427" t="s">
        <v>221</v>
      </c>
      <c r="C16" s="652">
        <v>0</v>
      </c>
      <c r="D16" s="653">
        <v>0</v>
      </c>
    </row>
    <row r="17" spans="1:4" ht="18" customHeight="1">
      <c r="A17" s="244" t="s">
        <v>16</v>
      </c>
      <c r="B17" s="427" t="s">
        <v>222</v>
      </c>
      <c r="C17" s="652"/>
      <c r="D17" s="653"/>
    </row>
    <row r="18" spans="1:4" ht="18" customHeight="1">
      <c r="A18" s="244" t="s">
        <v>17</v>
      </c>
      <c r="B18" s="427" t="s">
        <v>223</v>
      </c>
      <c r="C18" s="652" t="s">
        <v>578</v>
      </c>
      <c r="D18" s="653" t="s">
        <v>578</v>
      </c>
    </row>
    <row r="19" spans="1:4" ht="18" customHeight="1">
      <c r="A19" s="244" t="s">
        <v>18</v>
      </c>
      <c r="B19" s="427" t="s">
        <v>224</v>
      </c>
      <c r="C19" s="652">
        <v>0</v>
      </c>
      <c r="D19" s="653">
        <v>0</v>
      </c>
    </row>
    <row r="20" spans="1:4" ht="18" customHeight="1">
      <c r="A20" s="244" t="s">
        <v>19</v>
      </c>
      <c r="B20" s="427" t="s">
        <v>225</v>
      </c>
      <c r="C20" s="652">
        <v>0</v>
      </c>
      <c r="D20" s="653">
        <v>0</v>
      </c>
    </row>
    <row r="21" spans="1:4" ht="18" customHeight="1">
      <c r="A21" s="244" t="s">
        <v>20</v>
      </c>
      <c r="B21" s="371" t="s">
        <v>596</v>
      </c>
      <c r="C21" s="654">
        <v>4500</v>
      </c>
      <c r="D21" s="653">
        <v>4500</v>
      </c>
    </row>
    <row r="22" spans="1:4" ht="18" customHeight="1">
      <c r="A22" s="244" t="s">
        <v>27</v>
      </c>
      <c r="B22" s="245" t="s">
        <v>597</v>
      </c>
      <c r="C22" s="654">
        <v>130</v>
      </c>
      <c r="D22" s="653">
        <v>130</v>
      </c>
    </row>
    <row r="23" spans="1:4" ht="18" customHeight="1" thickBot="1">
      <c r="A23" s="430" t="s">
        <v>28</v>
      </c>
      <c r="B23" s="246"/>
      <c r="C23" s="655"/>
      <c r="D23" s="656"/>
    </row>
    <row r="24" spans="1:4" ht="18" customHeight="1" thickBot="1">
      <c r="A24" s="116" t="s">
        <v>29</v>
      </c>
      <c r="B24" s="117" t="s">
        <v>37</v>
      </c>
      <c r="C24" s="657">
        <f>SUM(C4:C23)</f>
        <v>4630</v>
      </c>
      <c r="D24" s="658">
        <f>SUM(D4:D23)</f>
        <v>4630</v>
      </c>
    </row>
    <row r="25" spans="1:4" ht="8.25" customHeight="1">
      <c r="A25" s="247"/>
      <c r="B25" s="724"/>
      <c r="C25" s="724"/>
      <c r="D25" s="724"/>
    </row>
    <row r="27" spans="2:4" ht="25.5" customHeight="1">
      <c r="B27" s="725" t="s">
        <v>579</v>
      </c>
      <c r="C27" s="725"/>
      <c r="D27" s="725"/>
    </row>
    <row r="28" spans="2:4" ht="40.5" customHeight="1">
      <c r="B28" s="725" t="s">
        <v>580</v>
      </c>
      <c r="C28" s="725"/>
      <c r="D28" s="725"/>
    </row>
  </sheetData>
  <sheetProtection/>
  <mergeCells count="3">
    <mergeCell ref="B25:D25"/>
    <mergeCell ref="B27:D27"/>
    <mergeCell ref="B28:D28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="125" zoomScaleNormal="125" workbookViewId="0" topLeftCell="A1">
      <selection activeCell="D9" sqref="D9"/>
    </sheetView>
  </sheetViews>
  <sheetFormatPr defaultColWidth="9.00390625" defaultRowHeight="12.75"/>
  <cols>
    <col min="1" max="1" width="9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726"/>
      <c r="D1" s="726"/>
    </row>
    <row r="2" spans="1:4" ht="42.75" customHeight="1" thickBot="1">
      <c r="A2" s="94" t="s">
        <v>62</v>
      </c>
      <c r="B2" s="95" t="s">
        <v>239</v>
      </c>
      <c r="C2" s="95" t="s">
        <v>240</v>
      </c>
      <c r="D2" s="96" t="s">
        <v>241</v>
      </c>
    </row>
    <row r="3" spans="1:4" ht="15.75" customHeight="1">
      <c r="A3" s="97" t="s">
        <v>3</v>
      </c>
      <c r="B3" s="104" t="s">
        <v>435</v>
      </c>
      <c r="C3" s="104" t="s">
        <v>437</v>
      </c>
      <c r="D3" s="105">
        <v>3000</v>
      </c>
    </row>
    <row r="4" spans="1:4" ht="15.75" customHeight="1">
      <c r="A4" s="98" t="s">
        <v>4</v>
      </c>
      <c r="B4" s="106" t="s">
        <v>436</v>
      </c>
      <c r="C4" s="106" t="s">
        <v>437</v>
      </c>
      <c r="D4" s="107">
        <v>1500</v>
      </c>
    </row>
    <row r="5" spans="1:4" ht="15.75" customHeight="1">
      <c r="A5" s="98" t="s">
        <v>5</v>
      </c>
      <c r="B5" s="106" t="s">
        <v>438</v>
      </c>
      <c r="C5" s="106" t="s">
        <v>437</v>
      </c>
      <c r="D5" s="107">
        <v>1555</v>
      </c>
    </row>
    <row r="6" spans="1:4" ht="15.75" customHeight="1">
      <c r="A6" s="98" t="s">
        <v>6</v>
      </c>
      <c r="B6" s="106" t="s">
        <v>542</v>
      </c>
      <c r="C6" s="106" t="s">
        <v>437</v>
      </c>
      <c r="D6" s="107">
        <v>94819</v>
      </c>
    </row>
    <row r="7" spans="1:4" ht="15.75" customHeight="1">
      <c r="A7" s="98" t="s">
        <v>7</v>
      </c>
      <c r="B7" s="106" t="s">
        <v>543</v>
      </c>
      <c r="C7" s="106" t="s">
        <v>437</v>
      </c>
      <c r="D7" s="107">
        <v>27639</v>
      </c>
    </row>
    <row r="8" spans="1:4" ht="15.75" customHeight="1">
      <c r="A8" s="98" t="s">
        <v>8</v>
      </c>
      <c r="B8" s="106" t="s">
        <v>598</v>
      </c>
      <c r="C8" s="106" t="s">
        <v>437</v>
      </c>
      <c r="D8" s="107">
        <v>500</v>
      </c>
    </row>
    <row r="9" spans="1:4" ht="15.75" customHeight="1">
      <c r="A9" s="98" t="s">
        <v>242</v>
      </c>
      <c r="B9" s="106"/>
      <c r="C9" s="106"/>
      <c r="D9" s="249"/>
    </row>
    <row r="10" spans="1:4" ht="15.75" customHeight="1" thickBot="1">
      <c r="A10" s="99" t="s">
        <v>243</v>
      </c>
      <c r="B10" s="108"/>
      <c r="C10" s="108"/>
      <c r="D10" s="250"/>
    </row>
    <row r="11" spans="1:4" ht="15.75" customHeight="1" thickBot="1">
      <c r="A11" s="727" t="s">
        <v>37</v>
      </c>
      <c r="B11" s="728"/>
      <c r="C11" s="75"/>
      <c r="D11" s="251">
        <f>SUM(D3:D10)</f>
        <v>129013</v>
      </c>
    </row>
    <row r="13" ht="13.5" thickBot="1"/>
    <row r="14" spans="1:4" ht="13.5" thickBot="1">
      <c r="A14" s="693" t="s">
        <v>581</v>
      </c>
      <c r="B14" s="694" t="s">
        <v>50</v>
      </c>
      <c r="C14" s="694"/>
      <c r="D14" s="695" t="s">
        <v>582</v>
      </c>
    </row>
    <row r="15" spans="1:4" ht="12.75">
      <c r="A15" s="690">
        <v>1</v>
      </c>
      <c r="B15" s="691" t="s">
        <v>583</v>
      </c>
      <c r="C15" s="691"/>
      <c r="D15" s="692">
        <v>300</v>
      </c>
    </row>
    <row r="16" spans="1:4" ht="12.75">
      <c r="A16" s="684">
        <v>2</v>
      </c>
      <c r="B16" s="685" t="s">
        <v>584</v>
      </c>
      <c r="C16" s="685"/>
      <c r="D16" s="686">
        <v>200</v>
      </c>
    </row>
    <row r="17" spans="1:4" ht="12.75">
      <c r="A17" s="684">
        <v>3</v>
      </c>
      <c r="B17" s="685" t="s">
        <v>585</v>
      </c>
      <c r="C17" s="685"/>
      <c r="D17" s="686">
        <v>500</v>
      </c>
    </row>
    <row r="18" spans="1:4" ht="13.5" thickBot="1">
      <c r="A18" s="687"/>
      <c r="B18" s="688"/>
      <c r="C18" s="688"/>
      <c r="D18" s="689"/>
    </row>
    <row r="20" ht="12.75">
      <c r="A20" t="s">
        <v>586</v>
      </c>
    </row>
  </sheetData>
  <sheetProtection/>
  <mergeCells count="2">
    <mergeCell ref="C1:D1"/>
    <mergeCell ref="A11:B11"/>
  </mergeCells>
  <conditionalFormatting sqref="D11">
    <cfRule type="cellIs" priority="1" dxfId="2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2010. évi céljelleggel nyújtott támogatásokról&amp;R&amp;"Times New Roman CE,Félkövér dőlt"&amp;11 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F3" sqref="F3"/>
    </sheetView>
  </sheetViews>
  <sheetFormatPr defaultColWidth="9.00390625" defaultRowHeight="12.75"/>
  <cols>
    <col min="1" max="1" width="38.625" style="165" customWidth="1"/>
    <col min="2" max="5" width="13.875" style="165" customWidth="1"/>
    <col min="6" max="16384" width="9.375" style="165" customWidth="1"/>
  </cols>
  <sheetData>
    <row r="3" spans="1:5" ht="15.75">
      <c r="A3" s="252" t="s">
        <v>252</v>
      </c>
      <c r="B3" s="729" t="s">
        <v>544</v>
      </c>
      <c r="C3" s="729"/>
      <c r="D3" s="729"/>
      <c r="E3" s="729"/>
    </row>
    <row r="4" spans="4:5" ht="14.25" thickBot="1">
      <c r="D4" s="730" t="s">
        <v>245</v>
      </c>
      <c r="E4" s="730"/>
    </row>
    <row r="5" spans="1:5" ht="15" customHeight="1" thickBot="1">
      <c r="A5" s="253" t="s">
        <v>244</v>
      </c>
      <c r="B5" s="254" t="s">
        <v>268</v>
      </c>
      <c r="C5" s="254" t="s">
        <v>291</v>
      </c>
      <c r="D5" s="254" t="s">
        <v>292</v>
      </c>
      <c r="E5" s="255" t="s">
        <v>36</v>
      </c>
    </row>
    <row r="6" spans="1:5" ht="12.75">
      <c r="A6" s="256" t="s">
        <v>246</v>
      </c>
      <c r="B6" s="257">
        <v>29732</v>
      </c>
      <c r="C6" s="257"/>
      <c r="D6" s="257"/>
      <c r="E6" s="258">
        <f aca="true" t="shared" si="0" ref="E6:E12">SUM(B6:D6)</f>
        <v>29732</v>
      </c>
    </row>
    <row r="7" spans="1:5" ht="12.75">
      <c r="A7" s="259" t="s">
        <v>254</v>
      </c>
      <c r="B7" s="260"/>
      <c r="C7" s="260"/>
      <c r="D7" s="260"/>
      <c r="E7" s="261">
        <f t="shared" si="0"/>
        <v>0</v>
      </c>
    </row>
    <row r="8" spans="1:5" ht="12.75">
      <c r="A8" s="262" t="s">
        <v>247</v>
      </c>
      <c r="B8" s="263">
        <v>84948</v>
      </c>
      <c r="C8" s="263"/>
      <c r="D8" s="263"/>
      <c r="E8" s="264">
        <f t="shared" si="0"/>
        <v>84948</v>
      </c>
    </row>
    <row r="9" spans="1:5" ht="12.75">
      <c r="A9" s="262" t="s">
        <v>263</v>
      </c>
      <c r="B9" s="263"/>
      <c r="C9" s="263"/>
      <c r="D9" s="263"/>
      <c r="E9" s="264">
        <f t="shared" si="0"/>
        <v>0</v>
      </c>
    </row>
    <row r="10" spans="1:5" ht="12.75">
      <c r="A10" s="262" t="s">
        <v>248</v>
      </c>
      <c r="B10" s="263"/>
      <c r="C10" s="263"/>
      <c r="D10" s="263"/>
      <c r="E10" s="264">
        <f t="shared" si="0"/>
        <v>0</v>
      </c>
    </row>
    <row r="11" spans="1:5" ht="12.75">
      <c r="A11" s="262" t="s">
        <v>249</v>
      </c>
      <c r="B11" s="263"/>
      <c r="C11" s="263"/>
      <c r="D11" s="263"/>
      <c r="E11" s="264">
        <f t="shared" si="0"/>
        <v>0</v>
      </c>
    </row>
    <row r="12" spans="1:5" ht="13.5" thickBot="1">
      <c r="A12" s="265"/>
      <c r="B12" s="266"/>
      <c r="C12" s="266"/>
      <c r="D12" s="266"/>
      <c r="E12" s="264">
        <f t="shared" si="0"/>
        <v>0</v>
      </c>
    </row>
    <row r="13" spans="1:5" ht="13.5" thickBot="1">
      <c r="A13" s="267" t="s">
        <v>251</v>
      </c>
      <c r="B13" s="268"/>
      <c r="C13" s="268">
        <f>C6+SUM(C8:C12)</f>
        <v>0</v>
      </c>
      <c r="D13" s="268">
        <f>D6+SUM(D8:D12)</f>
        <v>0</v>
      </c>
      <c r="E13" s="269">
        <f>E6+SUM(E8:E12)</f>
        <v>114680</v>
      </c>
    </row>
    <row r="14" spans="1:5" ht="13.5" thickBot="1">
      <c r="A14" s="166"/>
      <c r="B14" s="166"/>
      <c r="C14" s="166"/>
      <c r="D14" s="166"/>
      <c r="E14" s="166"/>
    </row>
    <row r="15" spans="1:5" ht="15" customHeight="1" thickBot="1">
      <c r="A15" s="253" t="s">
        <v>250</v>
      </c>
      <c r="B15" s="254" t="s">
        <v>268</v>
      </c>
      <c r="C15" s="254" t="s">
        <v>291</v>
      </c>
      <c r="D15" s="254" t="s">
        <v>292</v>
      </c>
      <c r="E15" s="255" t="s">
        <v>36</v>
      </c>
    </row>
    <row r="16" spans="1:5" ht="12.75">
      <c r="A16" s="256" t="s">
        <v>565</v>
      </c>
      <c r="B16" s="257">
        <v>99512</v>
      </c>
      <c r="C16" s="257"/>
      <c r="D16" s="257"/>
      <c r="E16" s="258">
        <f aca="true" t="shared" si="1" ref="E16:E22">SUM(B16:D16)</f>
        <v>99512</v>
      </c>
    </row>
    <row r="17" spans="1:5" ht="12.75">
      <c r="A17" s="270" t="s">
        <v>566</v>
      </c>
      <c r="B17" s="263">
        <v>4200</v>
      </c>
      <c r="C17" s="263"/>
      <c r="D17" s="263"/>
      <c r="E17" s="264">
        <f t="shared" si="1"/>
        <v>4200</v>
      </c>
    </row>
    <row r="18" spans="1:5" ht="12.75">
      <c r="A18" s="262" t="s">
        <v>567</v>
      </c>
      <c r="B18" s="263">
        <v>9841</v>
      </c>
      <c r="C18" s="263"/>
      <c r="D18" s="263"/>
      <c r="E18" s="264">
        <f t="shared" si="1"/>
        <v>9841</v>
      </c>
    </row>
    <row r="19" spans="1:5" ht="12.75">
      <c r="A19" s="262"/>
      <c r="B19" s="263"/>
      <c r="C19" s="263"/>
      <c r="D19" s="263"/>
      <c r="E19" s="264">
        <f t="shared" si="1"/>
        <v>0</v>
      </c>
    </row>
    <row r="20" spans="1:5" ht="12.75">
      <c r="A20" s="271"/>
      <c r="B20" s="263"/>
      <c r="C20" s="263"/>
      <c r="D20" s="263"/>
      <c r="E20" s="264">
        <f t="shared" si="1"/>
        <v>0</v>
      </c>
    </row>
    <row r="21" spans="1:5" ht="12.75">
      <c r="A21" s="271"/>
      <c r="B21" s="263"/>
      <c r="C21" s="263"/>
      <c r="D21" s="263"/>
      <c r="E21" s="264">
        <f t="shared" si="1"/>
        <v>0</v>
      </c>
    </row>
    <row r="22" spans="1:5" ht="13.5" thickBot="1">
      <c r="A22" s="265"/>
      <c r="B22" s="266"/>
      <c r="C22" s="266"/>
      <c r="D22" s="266"/>
      <c r="E22" s="264">
        <f t="shared" si="1"/>
        <v>0</v>
      </c>
    </row>
    <row r="23" spans="1:5" ht="13.5" thickBot="1">
      <c r="A23" s="267" t="s">
        <v>37</v>
      </c>
      <c r="B23" s="268">
        <f>SUM(B16:B22)</f>
        <v>113553</v>
      </c>
      <c r="C23" s="268">
        <f>SUM(C16:C22)</f>
        <v>0</v>
      </c>
      <c r="D23" s="268">
        <f>SUM(D16:D22)</f>
        <v>0</v>
      </c>
      <c r="E23" s="269">
        <f>SUM(E16:E22)</f>
        <v>113553</v>
      </c>
    </row>
    <row r="25" ht="12.75">
      <c r="A25" s="165" t="s">
        <v>587</v>
      </c>
    </row>
  </sheetData>
  <sheetProtection/>
  <mergeCells count="2">
    <mergeCell ref="B3:E3"/>
    <mergeCell ref="D4:E4"/>
  </mergeCells>
  <conditionalFormatting sqref="E16:E22 B23:E23 E6:E12 B13:E13">
    <cfRule type="cellIs" priority="2" dxfId="2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20" sqref="I20"/>
    </sheetView>
  </sheetViews>
  <sheetFormatPr defaultColWidth="9.00390625" defaultRowHeight="12.75"/>
  <cols>
    <col min="1" max="1" width="6.875" style="152" customWidth="1"/>
    <col min="2" max="2" width="49.625" style="151" customWidth="1"/>
    <col min="3" max="7" width="12.875" style="151" customWidth="1"/>
    <col min="8" max="8" width="13.875" style="151" customWidth="1"/>
    <col min="9" max="16384" width="9.375" style="151" customWidth="1"/>
  </cols>
  <sheetData>
    <row r="1" ht="33.75" customHeight="1" thickBot="1">
      <c r="H1" s="194" t="s">
        <v>49</v>
      </c>
    </row>
    <row r="2" spans="1:8" s="195" customFormat="1" ht="26.25" customHeight="1">
      <c r="A2" s="738" t="s">
        <v>62</v>
      </c>
      <c r="B2" s="733" t="s">
        <v>113</v>
      </c>
      <c r="C2" s="738" t="s">
        <v>114</v>
      </c>
      <c r="D2" s="735" t="s">
        <v>61</v>
      </c>
      <c r="E2" s="736"/>
      <c r="F2" s="736"/>
      <c r="G2" s="737"/>
      <c r="H2" s="733" t="s">
        <v>36</v>
      </c>
    </row>
    <row r="3" spans="1:8" s="199" customFormat="1" ht="32.25" customHeight="1" thickBot="1">
      <c r="A3" s="739"/>
      <c r="B3" s="734"/>
      <c r="C3" s="734"/>
      <c r="D3" s="196" t="s">
        <v>268</v>
      </c>
      <c r="E3" s="197" t="s">
        <v>291</v>
      </c>
      <c r="F3" s="197" t="s">
        <v>365</v>
      </c>
      <c r="G3" s="198" t="s">
        <v>366</v>
      </c>
      <c r="H3" s="734"/>
    </row>
    <row r="4" spans="1:8" s="205" customFormat="1" ht="12.75" customHeight="1" thickBot="1">
      <c r="A4" s="200">
        <v>1</v>
      </c>
      <c r="B4" s="201">
        <v>2</v>
      </c>
      <c r="C4" s="202">
        <v>3</v>
      </c>
      <c r="D4" s="200">
        <v>5</v>
      </c>
      <c r="E4" s="202">
        <v>6</v>
      </c>
      <c r="F4" s="202">
        <v>7</v>
      </c>
      <c r="G4" s="203">
        <v>8</v>
      </c>
      <c r="H4" s="204" t="s">
        <v>115</v>
      </c>
    </row>
    <row r="5" spans="1:8" ht="19.5" customHeight="1" thickBot="1">
      <c r="A5" s="206" t="s">
        <v>3</v>
      </c>
      <c r="B5" s="207" t="s">
        <v>63</v>
      </c>
      <c r="C5" s="208"/>
      <c r="D5" s="209">
        <f>SUM(D6:D7)</f>
        <v>12000</v>
      </c>
      <c r="E5" s="210">
        <f>SUM(E6:E7)</f>
        <v>13000</v>
      </c>
      <c r="F5" s="210">
        <f>SUM(F6:F7)</f>
        <v>14000</v>
      </c>
      <c r="G5" s="211">
        <f>SUM(G6:G7)</f>
        <v>0</v>
      </c>
      <c r="H5" s="212">
        <f aca="true" t="shared" si="0" ref="H5:H19">SUM(D5:G5)</f>
        <v>39000</v>
      </c>
    </row>
    <row r="6" spans="1:8" ht="19.5" customHeight="1">
      <c r="A6" s="213" t="s">
        <v>4</v>
      </c>
      <c r="B6" s="214" t="s">
        <v>588</v>
      </c>
      <c r="C6" s="215">
        <v>2008</v>
      </c>
      <c r="D6" s="216">
        <v>12000</v>
      </c>
      <c r="E6" s="83">
        <v>13000</v>
      </c>
      <c r="F6" s="83">
        <v>14000</v>
      </c>
      <c r="G6" s="69"/>
      <c r="H6" s="217">
        <f t="shared" si="0"/>
        <v>39000</v>
      </c>
    </row>
    <row r="7" spans="1:8" ht="19.5" customHeight="1" thickBot="1">
      <c r="A7" s="213" t="s">
        <v>5</v>
      </c>
      <c r="B7" s="214"/>
      <c r="C7" s="215"/>
      <c r="D7" s="216"/>
      <c r="E7" s="83"/>
      <c r="F7" s="83"/>
      <c r="G7" s="69"/>
      <c r="H7" s="217">
        <f t="shared" si="0"/>
        <v>0</v>
      </c>
    </row>
    <row r="8" spans="1:8" ht="25.5" customHeight="1" thickBot="1">
      <c r="A8" s="206" t="s">
        <v>6</v>
      </c>
      <c r="B8" s="218" t="s">
        <v>65</v>
      </c>
      <c r="C8" s="219"/>
      <c r="D8" s="209">
        <f>SUM(D9:D10)</f>
        <v>70000</v>
      </c>
      <c r="E8" s="210">
        <f>SUM(E9:E10)</f>
        <v>70000</v>
      </c>
      <c r="F8" s="210">
        <f>SUM(F9:F10)</f>
        <v>0</v>
      </c>
      <c r="G8" s="211">
        <f>SUM(G9:G10)</f>
        <v>0</v>
      </c>
      <c r="H8" s="212">
        <f t="shared" si="0"/>
        <v>140000</v>
      </c>
    </row>
    <row r="9" spans="1:8" ht="19.5" customHeight="1">
      <c r="A9" s="213" t="s">
        <v>7</v>
      </c>
      <c r="B9" s="214" t="s">
        <v>431</v>
      </c>
      <c r="C9" s="215">
        <v>2007</v>
      </c>
      <c r="D9" s="216">
        <v>60000</v>
      </c>
      <c r="E9" s="83">
        <v>60000</v>
      </c>
      <c r="F9" s="83"/>
      <c r="G9" s="69"/>
      <c r="H9" s="217">
        <f t="shared" si="0"/>
        <v>120000</v>
      </c>
    </row>
    <row r="10" spans="1:8" ht="19.5" customHeight="1" thickBot="1">
      <c r="A10" s="213" t="s">
        <v>8</v>
      </c>
      <c r="B10" s="220" t="s">
        <v>432</v>
      </c>
      <c r="C10" s="215">
        <v>2008</v>
      </c>
      <c r="D10" s="216">
        <v>10000</v>
      </c>
      <c r="E10" s="83">
        <v>10000</v>
      </c>
      <c r="F10" s="83"/>
      <c r="G10" s="69"/>
      <c r="H10" s="217">
        <f t="shared" si="0"/>
        <v>20000</v>
      </c>
    </row>
    <row r="11" spans="1:8" ht="19.5" customHeight="1" thickBot="1">
      <c r="A11" s="206" t="s">
        <v>9</v>
      </c>
      <c r="B11" s="218" t="s">
        <v>265</v>
      </c>
      <c r="C11" s="219"/>
      <c r="D11" s="209">
        <f>SUM(D14:D14)</f>
        <v>1500</v>
      </c>
      <c r="E11" s="210">
        <f>SUM(E14:E14)</f>
        <v>1600</v>
      </c>
      <c r="F11" s="210">
        <f>SUM(F14:F14)</f>
        <v>1700</v>
      </c>
      <c r="G11" s="211">
        <f>SUM(G14:G14)</f>
        <v>1800</v>
      </c>
      <c r="H11" s="212">
        <f t="shared" si="0"/>
        <v>6600</v>
      </c>
    </row>
    <row r="12" spans="1:8" ht="19.5" customHeight="1">
      <c r="A12" s="611" t="s">
        <v>10</v>
      </c>
      <c r="B12" s="612" t="s">
        <v>433</v>
      </c>
      <c r="C12" s="613">
        <v>2006</v>
      </c>
      <c r="D12" s="614">
        <v>1100</v>
      </c>
      <c r="E12" s="615">
        <v>900</v>
      </c>
      <c r="F12" s="615"/>
      <c r="G12" s="616"/>
      <c r="H12" s="217">
        <f t="shared" si="0"/>
        <v>2000</v>
      </c>
    </row>
    <row r="13" spans="1:8" ht="19.5" customHeight="1">
      <c r="A13" s="231" t="s">
        <v>11</v>
      </c>
      <c r="B13" s="610" t="s">
        <v>541</v>
      </c>
      <c r="C13" s="481">
        <v>2007</v>
      </c>
      <c r="D13" s="482">
        <v>400</v>
      </c>
      <c r="E13" s="483"/>
      <c r="F13" s="483"/>
      <c r="G13" s="484"/>
      <c r="H13" s="217">
        <f t="shared" si="0"/>
        <v>400</v>
      </c>
    </row>
    <row r="14" spans="1:8" ht="19.5" customHeight="1" thickBot="1">
      <c r="A14" s="213" t="s">
        <v>12</v>
      </c>
      <c r="B14" s="214" t="s">
        <v>434</v>
      </c>
      <c r="C14" s="215">
        <v>2005</v>
      </c>
      <c r="D14" s="216">
        <v>1500</v>
      </c>
      <c r="E14" s="83">
        <v>1600</v>
      </c>
      <c r="F14" s="83">
        <v>1700</v>
      </c>
      <c r="G14" s="69">
        <v>1800</v>
      </c>
      <c r="H14" s="217">
        <f t="shared" si="0"/>
        <v>6600</v>
      </c>
    </row>
    <row r="15" spans="1:9" ht="19.5" customHeight="1" thickBot="1">
      <c r="A15" s="206" t="s">
        <v>13</v>
      </c>
      <c r="B15" s="218" t="s">
        <v>266</v>
      </c>
      <c r="C15" s="219"/>
      <c r="D15" s="209">
        <f>SUM(D16:D16)</f>
        <v>0</v>
      </c>
      <c r="E15" s="210">
        <f>SUM(E16:E16)</f>
        <v>0</v>
      </c>
      <c r="F15" s="210">
        <f>SUM(F16:F16)</f>
        <v>0</v>
      </c>
      <c r="G15" s="211">
        <f>SUM(G16:G16)</f>
        <v>0</v>
      </c>
      <c r="H15" s="212">
        <f t="shared" si="0"/>
        <v>0</v>
      </c>
      <c r="I15" s="221"/>
    </row>
    <row r="16" spans="1:8" ht="19.5" customHeight="1" thickBot="1">
      <c r="A16" s="222" t="s">
        <v>14</v>
      </c>
      <c r="B16" s="223" t="s">
        <v>64</v>
      </c>
      <c r="C16" s="224"/>
      <c r="D16" s="225"/>
      <c r="E16" s="84"/>
      <c r="F16" s="84"/>
      <c r="G16" s="72"/>
      <c r="H16" s="226">
        <f t="shared" si="0"/>
        <v>0</v>
      </c>
    </row>
    <row r="17" spans="1:8" ht="19.5" customHeight="1" thickBot="1">
      <c r="A17" s="206" t="s">
        <v>15</v>
      </c>
      <c r="B17" s="227" t="s">
        <v>238</v>
      </c>
      <c r="C17" s="219"/>
      <c r="D17" s="228">
        <f>SUM(D18:D18)</f>
        <v>0</v>
      </c>
      <c r="E17" s="229">
        <f>SUM(E18:E18)</f>
        <v>0</v>
      </c>
      <c r="F17" s="229">
        <f>SUM(F18:F18)</f>
        <v>0</v>
      </c>
      <c r="G17" s="230">
        <f>SUM(G18:G18)</f>
        <v>0</v>
      </c>
      <c r="H17" s="212">
        <f t="shared" si="0"/>
        <v>0</v>
      </c>
    </row>
    <row r="18" spans="1:8" ht="19.5" customHeight="1" thickBot="1">
      <c r="A18" s="231" t="s">
        <v>16</v>
      </c>
      <c r="B18" s="232" t="s">
        <v>64</v>
      </c>
      <c r="C18" s="233"/>
      <c r="D18" s="234"/>
      <c r="E18" s="235"/>
      <c r="F18" s="235"/>
      <c r="G18" s="71"/>
      <c r="H18" s="236">
        <f t="shared" si="0"/>
        <v>0</v>
      </c>
    </row>
    <row r="19" spans="1:8" ht="19.5" customHeight="1" thickBot="1">
      <c r="A19" s="731" t="s">
        <v>262</v>
      </c>
      <c r="B19" s="732"/>
      <c r="C19" s="347"/>
      <c r="D19" s="209">
        <f>D5+D8+D11+D15+D17</f>
        <v>83500</v>
      </c>
      <c r="E19" s="210">
        <f>E5+E8+E11+E15+E17</f>
        <v>84600</v>
      </c>
      <c r="F19" s="210">
        <f>F5+F8+F11+F15+F17</f>
        <v>15700</v>
      </c>
      <c r="G19" s="211">
        <f>G5+G8+G11+G15+G17</f>
        <v>1800</v>
      </c>
      <c r="H19" s="212">
        <f t="shared" si="0"/>
        <v>185600</v>
      </c>
    </row>
  </sheetData>
  <sheetProtection/>
  <mergeCells count="6">
    <mergeCell ref="A19:B19"/>
    <mergeCell ref="H2:H3"/>
    <mergeCell ref="D2:G2"/>
    <mergeCell ref="A2:A3"/>
    <mergeCell ref="B2:B3"/>
    <mergeCell ref="C2:C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13.számú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72"/>
  <sheetViews>
    <sheetView zoomScale="130" zoomScaleNormal="130" workbookViewId="0" topLeftCell="A13">
      <selection activeCell="H22" sqref="H22"/>
    </sheetView>
  </sheetViews>
  <sheetFormatPr defaultColWidth="9.00390625" defaultRowHeight="12.75"/>
  <cols>
    <col min="1" max="1" width="43.50390625" style="165" customWidth="1"/>
    <col min="2" max="2" width="7.50390625" style="287" customWidth="1"/>
    <col min="3" max="5" width="14.875" style="165" customWidth="1"/>
    <col min="6" max="16384" width="9.375" style="165" customWidth="1"/>
  </cols>
  <sheetData>
    <row r="1" spans="1:5" s="238" customFormat="1" ht="21.75" customHeight="1" thickBot="1">
      <c r="A1" s="237"/>
      <c r="B1" s="237"/>
      <c r="E1" s="194" t="s">
        <v>49</v>
      </c>
    </row>
    <row r="2" spans="1:5" s="278" customFormat="1" ht="25.5" customHeight="1">
      <c r="A2" s="274" t="s">
        <v>50</v>
      </c>
      <c r="B2" s="275" t="s">
        <v>173</v>
      </c>
      <c r="C2" s="276" t="s">
        <v>269</v>
      </c>
      <c r="D2" s="276" t="s">
        <v>293</v>
      </c>
      <c r="E2" s="277" t="s">
        <v>377</v>
      </c>
    </row>
    <row r="3" spans="1:5" s="278" customFormat="1" ht="12.75" customHeight="1" thickBot="1">
      <c r="A3" s="279">
        <v>1</v>
      </c>
      <c r="B3" s="93">
        <v>2</v>
      </c>
      <c r="C3" s="280">
        <v>3</v>
      </c>
      <c r="D3" s="280">
        <v>4</v>
      </c>
      <c r="E3" s="281">
        <v>5</v>
      </c>
    </row>
    <row r="4" spans="1:5" s="282" customFormat="1" ht="23.25" customHeight="1" thickBot="1">
      <c r="A4" s="740" t="s">
        <v>378</v>
      </c>
      <c r="B4" s="741"/>
      <c r="C4" s="741"/>
      <c r="D4" s="741"/>
      <c r="E4" s="742"/>
    </row>
    <row r="5" spans="1:5" s="4" customFormat="1" ht="45">
      <c r="A5" s="123" t="s">
        <v>174</v>
      </c>
      <c r="B5" s="80">
        <v>1</v>
      </c>
      <c r="C5" s="81">
        <f>'2.a.sz.mell  '!E6</f>
        <v>18880</v>
      </c>
      <c r="D5" s="81">
        <v>20000</v>
      </c>
      <c r="E5" s="73">
        <v>24000</v>
      </c>
    </row>
    <row r="6" spans="1:5" s="4" customFormat="1" ht="12.75">
      <c r="A6" s="77" t="s">
        <v>68</v>
      </c>
      <c r="B6" s="82">
        <v>2</v>
      </c>
      <c r="C6" s="81">
        <f>'2.a.sz.mell  '!E7</f>
        <v>506537</v>
      </c>
      <c r="D6" s="83">
        <v>510000</v>
      </c>
      <c r="E6" s="69">
        <v>520000</v>
      </c>
    </row>
    <row r="7" spans="1:5" s="4" customFormat="1" ht="22.5">
      <c r="A7" s="77" t="s">
        <v>69</v>
      </c>
      <c r="B7" s="82">
        <v>3</v>
      </c>
      <c r="C7" s="81">
        <f>'2.a.sz.mell  '!E8</f>
        <v>277563</v>
      </c>
      <c r="D7" s="83">
        <v>280000</v>
      </c>
      <c r="E7" s="69">
        <v>286000</v>
      </c>
    </row>
    <row r="8" spans="1:5" s="4" customFormat="1" ht="22.5">
      <c r="A8" s="77" t="s">
        <v>175</v>
      </c>
      <c r="B8" s="82">
        <v>4</v>
      </c>
      <c r="C8" s="83"/>
      <c r="D8" s="83"/>
      <c r="E8" s="69"/>
    </row>
    <row r="9" spans="1:5" s="4" customFormat="1" ht="12.75">
      <c r="A9" s="77" t="s">
        <v>176</v>
      </c>
      <c r="B9" s="82">
        <v>5</v>
      </c>
      <c r="C9" s="83"/>
      <c r="D9" s="83"/>
      <c r="E9" s="69"/>
    </row>
    <row r="10" spans="1:5" s="4" customFormat="1" ht="22.5">
      <c r="A10" s="77" t="s">
        <v>177</v>
      </c>
      <c r="B10" s="82">
        <v>6</v>
      </c>
      <c r="C10" s="83">
        <f>'2.a.sz.mell  '!E10</f>
        <v>27500</v>
      </c>
      <c r="D10" s="83">
        <v>28500</v>
      </c>
      <c r="E10" s="69">
        <v>31000</v>
      </c>
    </row>
    <row r="11" spans="1:5" s="4" customFormat="1" ht="22.5">
      <c r="A11" s="77" t="s">
        <v>70</v>
      </c>
      <c r="B11" s="82">
        <v>7</v>
      </c>
      <c r="C11" s="83"/>
      <c r="D11" s="83"/>
      <c r="E11" s="69"/>
    </row>
    <row r="12" spans="1:5" s="435" customFormat="1" ht="21">
      <c r="A12" s="431" t="s">
        <v>379</v>
      </c>
      <c r="B12" s="432">
        <v>8</v>
      </c>
      <c r="C12" s="433">
        <f>SUM(C5:C11)</f>
        <v>830480</v>
      </c>
      <c r="D12" s="433">
        <f>SUM(D5:D11)</f>
        <v>838500</v>
      </c>
      <c r="E12" s="434">
        <f>SUM(E5:E11)</f>
        <v>861000</v>
      </c>
    </row>
    <row r="13" spans="1:5" s="4" customFormat="1" ht="22.5">
      <c r="A13" s="77" t="s">
        <v>71</v>
      </c>
      <c r="B13" s="82">
        <v>9</v>
      </c>
      <c r="C13" s="83"/>
      <c r="D13" s="83"/>
      <c r="E13" s="69"/>
    </row>
    <row r="14" spans="1:5" s="4" customFormat="1" ht="12.75">
      <c r="A14" s="78" t="s">
        <v>380</v>
      </c>
      <c r="B14" s="283">
        <v>10</v>
      </c>
      <c r="C14" s="84">
        <f>'2.a.sz.mell  '!E21</f>
        <v>292791</v>
      </c>
      <c r="D14" s="84">
        <v>284500</v>
      </c>
      <c r="E14" s="72">
        <v>188000</v>
      </c>
    </row>
    <row r="15" spans="1:5" s="4" customFormat="1" ht="12.75">
      <c r="A15" s="78" t="s">
        <v>381</v>
      </c>
      <c r="B15" s="283">
        <v>11</v>
      </c>
      <c r="C15" s="84"/>
      <c r="D15" s="84"/>
      <c r="E15" s="72"/>
    </row>
    <row r="16" spans="1:5" s="4" customFormat="1" ht="12.75">
      <c r="A16" s="78" t="s">
        <v>382</v>
      </c>
      <c r="B16" s="283">
        <v>12</v>
      </c>
      <c r="C16" s="84"/>
      <c r="D16" s="84"/>
      <c r="E16" s="72"/>
    </row>
    <row r="17" spans="1:5" s="4" customFormat="1" ht="22.5">
      <c r="A17" s="78" t="s">
        <v>383</v>
      </c>
      <c r="B17" s="283">
        <v>13</v>
      </c>
      <c r="C17" s="84"/>
      <c r="D17" s="84"/>
      <c r="E17" s="72"/>
    </row>
    <row r="18" spans="1:5" s="4" customFormat="1" ht="21.75" thickBot="1">
      <c r="A18" s="436" t="s">
        <v>384</v>
      </c>
      <c r="B18" s="437">
        <v>14</v>
      </c>
      <c r="C18" s="438">
        <f>SUM(C13:C17)</f>
        <v>292791</v>
      </c>
      <c r="D18" s="438">
        <f>SUM(D13:D17)</f>
        <v>284500</v>
      </c>
      <c r="E18" s="439">
        <f>SUM(E13:E17)</f>
        <v>188000</v>
      </c>
    </row>
    <row r="19" spans="1:5" s="272" customFormat="1" ht="21" customHeight="1" thickBot="1">
      <c r="A19" s="121" t="s">
        <v>385</v>
      </c>
      <c r="B19" s="79">
        <v>15</v>
      </c>
      <c r="C19" s="239">
        <f>+C12+C18</f>
        <v>1123271</v>
      </c>
      <c r="D19" s="239">
        <f>+D12+D18</f>
        <v>1123000</v>
      </c>
      <c r="E19" s="193">
        <f>+E12+E18</f>
        <v>1049000</v>
      </c>
    </row>
    <row r="20" spans="1:5" s="4" customFormat="1" ht="12.75">
      <c r="A20" s="76" t="s">
        <v>72</v>
      </c>
      <c r="B20" s="80">
        <v>16</v>
      </c>
      <c r="C20" s="81">
        <f>'2.a.sz.mell  '!I6</f>
        <v>378686</v>
      </c>
      <c r="D20" s="81">
        <v>380000</v>
      </c>
      <c r="E20" s="73">
        <v>382000</v>
      </c>
    </row>
    <row r="21" spans="1:5" s="4" customFormat="1" ht="12.75">
      <c r="A21" s="77" t="s">
        <v>33</v>
      </c>
      <c r="B21" s="82">
        <v>17</v>
      </c>
      <c r="C21" s="81">
        <f>'2.a.sz.mell  '!I7</f>
        <v>105577</v>
      </c>
      <c r="D21" s="83">
        <v>108000</v>
      </c>
      <c r="E21" s="69">
        <v>110000</v>
      </c>
    </row>
    <row r="22" spans="1:5" s="4" customFormat="1" ht="33.75">
      <c r="A22" s="77" t="s">
        <v>73</v>
      </c>
      <c r="B22" s="82">
        <v>18</v>
      </c>
      <c r="C22" s="81">
        <f>'2.a.sz.mell  '!I8+'2.a.sz.mell  '!I9</f>
        <v>303582</v>
      </c>
      <c r="D22" s="83">
        <v>290000</v>
      </c>
      <c r="E22" s="69">
        <v>300000</v>
      </c>
    </row>
    <row r="23" spans="1:5" s="4" customFormat="1" ht="22.5">
      <c r="A23" s="77" t="s">
        <v>178</v>
      </c>
      <c r="B23" s="82">
        <v>19</v>
      </c>
      <c r="C23" s="83"/>
      <c r="D23" s="83"/>
      <c r="E23" s="69"/>
    </row>
    <row r="24" spans="1:5" s="4" customFormat="1" ht="15.75" customHeight="1">
      <c r="A24" s="77" t="s">
        <v>179</v>
      </c>
      <c r="B24" s="82">
        <v>20</v>
      </c>
      <c r="C24" s="83">
        <f>'2.a.sz.mell  '!I11</f>
        <v>159002</v>
      </c>
      <c r="D24" s="83">
        <v>165000</v>
      </c>
      <c r="E24" s="69">
        <v>175000</v>
      </c>
    </row>
    <row r="25" spans="1:5" s="4" customFormat="1" ht="15.75" customHeight="1">
      <c r="A25" s="77" t="s">
        <v>180</v>
      </c>
      <c r="B25" s="82">
        <v>21</v>
      </c>
      <c r="C25" s="83"/>
      <c r="D25" s="83"/>
      <c r="E25" s="69"/>
    </row>
    <row r="26" spans="1:5" s="4" customFormat="1" ht="15.75" customHeight="1">
      <c r="A26" s="77" t="s">
        <v>589</v>
      </c>
      <c r="B26" s="82">
        <v>22</v>
      </c>
      <c r="C26" s="83">
        <f>'2.a.sz.mell  '!I13+'2.a.sz.mell  '!I14</f>
        <v>62640</v>
      </c>
      <c r="D26" s="83">
        <v>65000</v>
      </c>
      <c r="E26" s="69">
        <v>75000</v>
      </c>
    </row>
    <row r="27" spans="1:5" s="4" customFormat="1" ht="15.75" customHeight="1">
      <c r="A27" s="77" t="s">
        <v>166</v>
      </c>
      <c r="B27" s="82">
        <v>23</v>
      </c>
      <c r="C27" s="83"/>
      <c r="D27" s="83"/>
      <c r="E27" s="69"/>
    </row>
    <row r="28" spans="1:5" s="4" customFormat="1" ht="12.75">
      <c r="A28" s="77" t="s">
        <v>35</v>
      </c>
      <c r="B28" s="82">
        <v>24</v>
      </c>
      <c r="C28" s="83">
        <f>'2.a.sz.mell  '!I17</f>
        <v>22000</v>
      </c>
      <c r="D28" s="83">
        <v>15000</v>
      </c>
      <c r="E28" s="69">
        <v>15000</v>
      </c>
    </row>
    <row r="29" spans="1:5" s="4" customFormat="1" ht="21">
      <c r="A29" s="431" t="s">
        <v>386</v>
      </c>
      <c r="B29" s="432">
        <v>25</v>
      </c>
      <c r="C29" s="433">
        <f>SUM(C20:C28)</f>
        <v>1031487</v>
      </c>
      <c r="D29" s="433">
        <f>SUM(D20:D28)</f>
        <v>1023000</v>
      </c>
      <c r="E29" s="434">
        <f>SUM(E20:E28)</f>
        <v>1057000</v>
      </c>
    </row>
    <row r="30" spans="1:5" s="4" customFormat="1" ht="12.75">
      <c r="A30" s="78" t="s">
        <v>387</v>
      </c>
      <c r="B30" s="82">
        <v>26</v>
      </c>
      <c r="C30" s="83">
        <f>'2.a.sz.mell  '!I19</f>
        <v>73899</v>
      </c>
      <c r="D30" s="83">
        <v>120000</v>
      </c>
      <c r="E30" s="69">
        <v>150000</v>
      </c>
    </row>
    <row r="31" spans="1:5" s="4" customFormat="1" ht="12.75">
      <c r="A31" s="78" t="s">
        <v>388</v>
      </c>
      <c r="B31" s="82">
        <v>27</v>
      </c>
      <c r="C31" s="83"/>
      <c r="D31" s="83"/>
      <c r="E31" s="69"/>
    </row>
    <row r="32" spans="1:5" s="4" customFormat="1" ht="14.25" customHeight="1">
      <c r="A32" s="78" t="s">
        <v>389</v>
      </c>
      <c r="B32" s="82">
        <v>28</v>
      </c>
      <c r="C32" s="83"/>
      <c r="D32" s="83"/>
      <c r="E32" s="69"/>
    </row>
    <row r="33" spans="1:5" s="4" customFormat="1" ht="23.25" customHeight="1">
      <c r="A33" s="78" t="s">
        <v>390</v>
      </c>
      <c r="B33" s="82">
        <v>29</v>
      </c>
      <c r="C33" s="84"/>
      <c r="D33" s="84"/>
      <c r="E33" s="72"/>
    </row>
    <row r="34" spans="1:5" s="4" customFormat="1" ht="21.75" customHeight="1" thickBot="1">
      <c r="A34" s="440" t="s">
        <v>391</v>
      </c>
      <c r="B34" s="454">
        <v>30</v>
      </c>
      <c r="C34" s="444">
        <f>SUM(C30:C33)</f>
        <v>73899</v>
      </c>
      <c r="D34" s="444">
        <f>SUM(D30:D33)</f>
        <v>120000</v>
      </c>
      <c r="E34" s="445">
        <v>12000</v>
      </c>
    </row>
    <row r="35" spans="1:5" s="285" customFormat="1" ht="20.25" customHeight="1" thickBot="1">
      <c r="A35" s="118" t="s">
        <v>392</v>
      </c>
      <c r="B35" s="85">
        <v>31</v>
      </c>
      <c r="C35" s="284">
        <f>+C29+C34</f>
        <v>1105386</v>
      </c>
      <c r="D35" s="284">
        <f>+D29+D34</f>
        <v>1143000</v>
      </c>
      <c r="E35" s="273">
        <f>+E29+E34</f>
        <v>1069000</v>
      </c>
    </row>
    <row r="36" spans="1:5" s="282" customFormat="1" ht="24.75" customHeight="1" thickBot="1">
      <c r="A36" s="740" t="s">
        <v>74</v>
      </c>
      <c r="B36" s="741"/>
      <c r="C36" s="741"/>
      <c r="D36" s="741"/>
      <c r="E36" s="742"/>
    </row>
    <row r="37" spans="1:5" s="4" customFormat="1" ht="33.75">
      <c r="A37" s="86" t="s">
        <v>181</v>
      </c>
      <c r="B37" s="87">
        <v>32</v>
      </c>
      <c r="C37" s="88">
        <f>'2.b.sz.mell  '!E6+'2.b.sz.mell  '!E8</f>
        <v>46240</v>
      </c>
      <c r="D37" s="88">
        <v>30000</v>
      </c>
      <c r="E37" s="70">
        <v>30000</v>
      </c>
    </row>
    <row r="38" spans="1:5" s="4" customFormat="1" ht="22.5">
      <c r="A38" s="76" t="s">
        <v>182</v>
      </c>
      <c r="B38" s="89">
        <v>33</v>
      </c>
      <c r="C38" s="81"/>
      <c r="D38" s="81"/>
      <c r="E38" s="73"/>
    </row>
    <row r="39" spans="1:5" s="4" customFormat="1" ht="12.75">
      <c r="A39" s="76" t="s">
        <v>75</v>
      </c>
      <c r="B39" s="89">
        <v>34</v>
      </c>
      <c r="C39" s="81"/>
      <c r="D39" s="81"/>
      <c r="E39" s="73"/>
    </row>
    <row r="40" spans="1:5" s="4" customFormat="1" ht="22.5">
      <c r="A40" s="77" t="s">
        <v>183</v>
      </c>
      <c r="B40" s="90">
        <v>35</v>
      </c>
      <c r="C40" s="83"/>
      <c r="D40" s="83"/>
      <c r="E40" s="69"/>
    </row>
    <row r="41" spans="1:5" s="4" customFormat="1" ht="12.75">
      <c r="A41" s="77" t="s">
        <v>184</v>
      </c>
      <c r="B41" s="89">
        <v>36</v>
      </c>
      <c r="C41" s="83"/>
      <c r="D41" s="83"/>
      <c r="E41" s="69"/>
    </row>
    <row r="42" spans="1:5" s="4" customFormat="1" ht="12.75">
      <c r="A42" s="77" t="s">
        <v>185</v>
      </c>
      <c r="B42" s="90">
        <v>37</v>
      </c>
      <c r="C42" s="83"/>
      <c r="D42" s="83"/>
      <c r="E42" s="69"/>
    </row>
    <row r="43" spans="1:5" s="4" customFormat="1" ht="12.75">
      <c r="A43" s="77" t="s">
        <v>76</v>
      </c>
      <c r="B43" s="89">
        <v>38</v>
      </c>
      <c r="C43" s="83"/>
      <c r="D43" s="83"/>
      <c r="E43" s="69"/>
    </row>
    <row r="44" spans="1:5" s="4" customFormat="1" ht="22.5">
      <c r="A44" s="77" t="s">
        <v>77</v>
      </c>
      <c r="B44" s="90">
        <v>39</v>
      </c>
      <c r="C44" s="83"/>
      <c r="D44" s="83"/>
      <c r="E44" s="69"/>
    </row>
    <row r="45" spans="1:5" s="4" customFormat="1" ht="22.5">
      <c r="A45" s="77" t="s">
        <v>78</v>
      </c>
      <c r="B45" s="89">
        <v>40</v>
      </c>
      <c r="C45" s="83"/>
      <c r="D45" s="83"/>
      <c r="E45" s="69"/>
    </row>
    <row r="46" spans="1:5" s="4" customFormat="1" ht="21">
      <c r="A46" s="431" t="s">
        <v>393</v>
      </c>
      <c r="B46" s="442">
        <v>41</v>
      </c>
      <c r="C46" s="433">
        <f>SUM(C37:C45)</f>
        <v>46240</v>
      </c>
      <c r="D46" s="433">
        <f>SUM(D37:D45)</f>
        <v>30000</v>
      </c>
      <c r="E46" s="434">
        <f>SUM(E37:E45)</f>
        <v>30000</v>
      </c>
    </row>
    <row r="47" spans="1:5" s="4" customFormat="1" ht="22.5">
      <c r="A47" s="77" t="s">
        <v>79</v>
      </c>
      <c r="B47" s="89">
        <v>42</v>
      </c>
      <c r="C47" s="83"/>
      <c r="D47" s="83"/>
      <c r="E47" s="69"/>
    </row>
    <row r="48" spans="1:5" s="4" customFormat="1" ht="12.75">
      <c r="A48" s="78" t="s">
        <v>394</v>
      </c>
      <c r="B48" s="89">
        <v>43</v>
      </c>
      <c r="C48" s="83"/>
      <c r="D48" s="83"/>
      <c r="E48" s="69"/>
    </row>
    <row r="49" spans="1:5" s="4" customFormat="1" ht="12.75">
      <c r="A49" s="78" t="s">
        <v>395</v>
      </c>
      <c r="B49" s="89">
        <v>44</v>
      </c>
      <c r="C49" s="83"/>
      <c r="D49" s="83"/>
      <c r="E49" s="69"/>
    </row>
    <row r="50" spans="1:5" s="4" customFormat="1" ht="12.75">
      <c r="A50" s="78" t="s">
        <v>396</v>
      </c>
      <c r="B50" s="89">
        <v>45</v>
      </c>
      <c r="C50" s="83"/>
      <c r="D50" s="83"/>
      <c r="E50" s="69"/>
    </row>
    <row r="51" spans="1:5" s="4" customFormat="1" ht="22.5">
      <c r="A51" s="78" t="s">
        <v>397</v>
      </c>
      <c r="B51" s="89">
        <v>46</v>
      </c>
      <c r="C51" s="83"/>
      <c r="D51" s="83"/>
      <c r="E51" s="69"/>
    </row>
    <row r="52" spans="1:5" s="4" customFormat="1" ht="21.75" thickBot="1">
      <c r="A52" s="436" t="s">
        <v>398</v>
      </c>
      <c r="B52" s="441">
        <v>47</v>
      </c>
      <c r="C52" s="438">
        <f>SUM(C47:C51)</f>
        <v>0</v>
      </c>
      <c r="D52" s="438">
        <f>SUM(D47:D51)</f>
        <v>0</v>
      </c>
      <c r="E52" s="439">
        <f>SUM(E47:E51)</f>
        <v>0</v>
      </c>
    </row>
    <row r="53" spans="1:5" s="4" customFormat="1" ht="13.5" thickBot="1">
      <c r="A53" s="121" t="s">
        <v>399</v>
      </c>
      <c r="B53" s="92">
        <v>48</v>
      </c>
      <c r="C53" s="239">
        <f>+C46+C52</f>
        <v>46240</v>
      </c>
      <c r="D53" s="239">
        <f>+D46+D52</f>
        <v>30000</v>
      </c>
      <c r="E53" s="193">
        <f>+E46+E52</f>
        <v>30000</v>
      </c>
    </row>
    <row r="54" spans="1:5" s="4" customFormat="1" ht="12.75">
      <c r="A54" s="76" t="s">
        <v>80</v>
      </c>
      <c r="B54" s="89">
        <v>49</v>
      </c>
      <c r="C54" s="81">
        <f>'2.b.sz.mell  '!I6</f>
        <v>3000</v>
      </c>
      <c r="D54" s="81">
        <v>5000</v>
      </c>
      <c r="E54" s="73">
        <v>5000</v>
      </c>
    </row>
    <row r="55" spans="1:5" s="4" customFormat="1" ht="12.75">
      <c r="A55" s="77" t="s">
        <v>81</v>
      </c>
      <c r="B55" s="90">
        <v>50</v>
      </c>
      <c r="C55" s="81">
        <f>'2.b.sz.mell  '!I7</f>
        <v>3125</v>
      </c>
      <c r="D55" s="83">
        <v>5000</v>
      </c>
      <c r="E55" s="69">
        <v>5000</v>
      </c>
    </row>
    <row r="56" spans="1:5" s="4" customFormat="1" ht="22.5">
      <c r="A56" s="77" t="s">
        <v>122</v>
      </c>
      <c r="B56" s="90">
        <v>51</v>
      </c>
      <c r="C56" s="83"/>
      <c r="D56" s="83"/>
      <c r="E56" s="69"/>
    </row>
    <row r="57" spans="1:5" s="4" customFormat="1" ht="22.5">
      <c r="A57" s="77" t="s">
        <v>186</v>
      </c>
      <c r="B57" s="90">
        <v>52</v>
      </c>
      <c r="C57" s="83"/>
      <c r="D57" s="83"/>
      <c r="E57" s="69"/>
    </row>
    <row r="58" spans="1:5" s="4" customFormat="1" ht="12.75">
      <c r="A58" s="77" t="s">
        <v>590</v>
      </c>
      <c r="B58" s="90">
        <v>53</v>
      </c>
      <c r="C58" s="83">
        <f>'2.b.sz.mell  '!I11</f>
        <v>58000</v>
      </c>
      <c r="D58" s="83"/>
      <c r="E58" s="69"/>
    </row>
    <row r="59" spans="1:5" s="4" customFormat="1" ht="12.75">
      <c r="A59" s="77" t="s">
        <v>188</v>
      </c>
      <c r="B59" s="90">
        <v>54</v>
      </c>
      <c r="C59" s="83"/>
      <c r="D59" s="83"/>
      <c r="E59" s="69"/>
    </row>
    <row r="60" spans="1:5" s="4" customFormat="1" ht="12.75">
      <c r="A60" s="77" t="s">
        <v>167</v>
      </c>
      <c r="B60" s="90">
        <v>55</v>
      </c>
      <c r="C60" s="83"/>
      <c r="D60" s="83"/>
      <c r="E60" s="69"/>
    </row>
    <row r="61" spans="1:5" s="4" customFormat="1" ht="21">
      <c r="A61" s="431" t="s">
        <v>400</v>
      </c>
      <c r="B61" s="442">
        <v>56</v>
      </c>
      <c r="C61" s="433">
        <f>SUM(C54:C60)</f>
        <v>64125</v>
      </c>
      <c r="D61" s="433">
        <f>SUM(D54:D60)</f>
        <v>10000</v>
      </c>
      <c r="E61" s="434">
        <f>SUM(E54:E60)</f>
        <v>10000</v>
      </c>
    </row>
    <row r="62" spans="1:5" s="4" customFormat="1" ht="12.75">
      <c r="A62" s="78" t="s">
        <v>401</v>
      </c>
      <c r="B62" s="90">
        <v>57</v>
      </c>
      <c r="C62" s="83"/>
      <c r="D62" s="83"/>
      <c r="E62" s="69"/>
    </row>
    <row r="63" spans="1:5" s="4" customFormat="1" ht="12.75">
      <c r="A63" s="78" t="s">
        <v>402</v>
      </c>
      <c r="B63" s="90">
        <v>58</v>
      </c>
      <c r="C63" s="83"/>
      <c r="D63" s="83"/>
      <c r="E63" s="69"/>
    </row>
    <row r="64" spans="1:5" s="4" customFormat="1" ht="12.75">
      <c r="A64" s="78" t="s">
        <v>403</v>
      </c>
      <c r="B64" s="90">
        <v>59</v>
      </c>
      <c r="C64" s="83"/>
      <c r="D64" s="83"/>
      <c r="E64" s="69"/>
    </row>
    <row r="65" spans="1:5" s="4" customFormat="1" ht="22.5">
      <c r="A65" s="78" t="s">
        <v>404</v>
      </c>
      <c r="B65" s="91">
        <v>60</v>
      </c>
      <c r="C65" s="84"/>
      <c r="D65" s="84"/>
      <c r="E65" s="72"/>
    </row>
    <row r="66" spans="1:5" s="4" customFormat="1" ht="21.75" thickBot="1">
      <c r="A66" s="440" t="s">
        <v>405</v>
      </c>
      <c r="B66" s="443">
        <v>61</v>
      </c>
      <c r="C66" s="444">
        <f>SUM(C62:C65)</f>
        <v>0</v>
      </c>
      <c r="D66" s="444">
        <f>SUM(D62:D65)</f>
        <v>0</v>
      </c>
      <c r="E66" s="445">
        <f>SUM(E62:E65)</f>
        <v>0</v>
      </c>
    </row>
    <row r="67" spans="1:5" s="282" customFormat="1" ht="15" thickBot="1">
      <c r="A67" s="447" t="s">
        <v>406</v>
      </c>
      <c r="B67" s="446">
        <v>62</v>
      </c>
      <c r="C67" s="470">
        <f>+C61+C66</f>
        <v>64125</v>
      </c>
      <c r="D67" s="470">
        <f>+D61+D66</f>
        <v>10000</v>
      </c>
      <c r="E67" s="471">
        <f>+E61+E66</f>
        <v>10000</v>
      </c>
    </row>
    <row r="68" spans="1:5" s="286" customFormat="1" ht="16.5" thickBot="1">
      <c r="A68" s="448" t="s">
        <v>410</v>
      </c>
      <c r="B68" s="449">
        <v>63</v>
      </c>
      <c r="C68" s="403">
        <f>+C19+C53</f>
        <v>1169511</v>
      </c>
      <c r="D68" s="403">
        <f>+D19+D53</f>
        <v>1153000</v>
      </c>
      <c r="E68" s="404">
        <f>+E19+E53</f>
        <v>1079000</v>
      </c>
    </row>
    <row r="69" spans="1:5" s="286" customFormat="1" ht="16.5" thickBot="1">
      <c r="A69" s="450" t="s">
        <v>411</v>
      </c>
      <c r="B69" s="451">
        <v>64</v>
      </c>
      <c r="C69" s="472">
        <f>+C35+C67</f>
        <v>1169511</v>
      </c>
      <c r="D69" s="472">
        <f>+D35+D67</f>
        <v>1153000</v>
      </c>
      <c r="E69" s="473">
        <f>+E35+E67</f>
        <v>1079000</v>
      </c>
    </row>
    <row r="70" spans="1:5" ht="21.75" thickBot="1">
      <c r="A70" s="448" t="s">
        <v>407</v>
      </c>
      <c r="B70" s="449">
        <v>65</v>
      </c>
      <c r="C70" s="474">
        <f>+C12-C29</f>
        <v>-201007</v>
      </c>
      <c r="D70" s="474">
        <f>+D12-D29</f>
        <v>-184500</v>
      </c>
      <c r="E70" s="475">
        <f>+E12-E29</f>
        <v>-196000</v>
      </c>
    </row>
    <row r="71" spans="1:5" ht="32.25" thickBot="1">
      <c r="A71" s="452" t="s">
        <v>408</v>
      </c>
      <c r="B71" s="453">
        <v>66</v>
      </c>
      <c r="C71" s="476">
        <f>+C46-C61</f>
        <v>-17885</v>
      </c>
      <c r="D71" s="476">
        <f>+D46-D61</f>
        <v>20000</v>
      </c>
      <c r="E71" s="477">
        <f>+E46-E61</f>
        <v>20000</v>
      </c>
    </row>
    <row r="72" spans="1:5" ht="21.75" thickBot="1">
      <c r="A72" s="452" t="s">
        <v>409</v>
      </c>
      <c r="B72" s="453">
        <v>67</v>
      </c>
      <c r="C72" s="476">
        <f>+C18+C52-C34-C66</f>
        <v>218892</v>
      </c>
      <c r="D72" s="476">
        <f>+D18+D52-D34-D66</f>
        <v>164500</v>
      </c>
      <c r="E72" s="477">
        <f>+E18+E52-E34-E66</f>
        <v>176000</v>
      </c>
    </row>
  </sheetData>
  <sheetProtection/>
  <mergeCells count="2">
    <mergeCell ref="A4:E4"/>
    <mergeCell ref="A36:E36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="125" zoomScaleNormal="125" workbookViewId="0" topLeftCell="A7">
      <selection activeCell="K18" sqref="K18"/>
    </sheetView>
  </sheetViews>
  <sheetFormatPr defaultColWidth="9.00390625" defaultRowHeight="12.75"/>
  <cols>
    <col min="1" max="1" width="4.875" style="291" customWidth="1"/>
    <col min="2" max="2" width="28.125" style="315" customWidth="1"/>
    <col min="3" max="4" width="9.00390625" style="315" customWidth="1"/>
    <col min="5" max="5" width="9.50390625" style="315" customWidth="1"/>
    <col min="6" max="6" width="8.875" style="315" customWidth="1"/>
    <col min="7" max="7" width="8.625" style="315" customWidth="1"/>
    <col min="8" max="8" width="8.875" style="315" customWidth="1"/>
    <col min="9" max="9" width="8.125" style="315" customWidth="1"/>
    <col min="10" max="14" width="9.50390625" style="315" customWidth="1"/>
    <col min="15" max="15" width="12.625" style="291" customWidth="1"/>
    <col min="16" max="16384" width="9.375" style="315" customWidth="1"/>
  </cols>
  <sheetData>
    <row r="1" spans="1:15" s="291" customFormat="1" ht="25.5" customHeight="1" thickBot="1">
      <c r="A1" s="288" t="s">
        <v>1</v>
      </c>
      <c r="B1" s="289" t="s">
        <v>50</v>
      </c>
      <c r="C1" s="289" t="s">
        <v>82</v>
      </c>
      <c r="D1" s="289" t="s">
        <v>83</v>
      </c>
      <c r="E1" s="289" t="s">
        <v>84</v>
      </c>
      <c r="F1" s="289" t="s">
        <v>85</v>
      </c>
      <c r="G1" s="289" t="s">
        <v>86</v>
      </c>
      <c r="H1" s="289" t="s">
        <v>87</v>
      </c>
      <c r="I1" s="289" t="s">
        <v>88</v>
      </c>
      <c r="J1" s="289" t="s">
        <v>89</v>
      </c>
      <c r="K1" s="289" t="s">
        <v>90</v>
      </c>
      <c r="L1" s="289" t="s">
        <v>91</v>
      </c>
      <c r="M1" s="289" t="s">
        <v>92</v>
      </c>
      <c r="N1" s="289" t="s">
        <v>93</v>
      </c>
      <c r="O1" s="290" t="s">
        <v>37</v>
      </c>
    </row>
    <row r="2" spans="1:15" s="293" customFormat="1" ht="15" customHeight="1" thickBot="1">
      <c r="A2" s="292" t="s">
        <v>3</v>
      </c>
      <c r="B2" s="743" t="s">
        <v>39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5"/>
    </row>
    <row r="3" spans="1:15" s="293" customFormat="1" ht="15" customHeight="1">
      <c r="A3" s="294" t="s">
        <v>4</v>
      </c>
      <c r="B3" s="295" t="s">
        <v>170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296">
        <f aca="true" t="shared" si="0" ref="O3:O26">SUM(C3:N3)</f>
        <v>0</v>
      </c>
    </row>
    <row r="4" spans="1:15" s="301" customFormat="1" ht="13.5" customHeight="1">
      <c r="A4" s="297" t="s">
        <v>5</v>
      </c>
      <c r="B4" s="298" t="s">
        <v>117</v>
      </c>
      <c r="C4" s="299">
        <v>45000</v>
      </c>
      <c r="D4" s="299">
        <v>30000</v>
      </c>
      <c r="E4" s="299">
        <v>62617</v>
      </c>
      <c r="F4" s="299">
        <v>60000</v>
      </c>
      <c r="G4" s="299">
        <v>30000</v>
      </c>
      <c r="H4" s="299">
        <v>30000</v>
      </c>
      <c r="I4" s="299">
        <v>30000</v>
      </c>
      <c r="J4" s="299">
        <v>30000</v>
      </c>
      <c r="K4" s="299">
        <v>70000</v>
      </c>
      <c r="L4" s="299">
        <v>70000</v>
      </c>
      <c r="M4" s="299">
        <v>30000</v>
      </c>
      <c r="N4" s="299">
        <v>30000</v>
      </c>
      <c r="O4" s="300">
        <f t="shared" si="0"/>
        <v>517617</v>
      </c>
    </row>
    <row r="5" spans="1:15" s="301" customFormat="1" ht="13.5" customHeight="1">
      <c r="A5" s="297" t="s">
        <v>6</v>
      </c>
      <c r="B5" s="302" t="s">
        <v>118</v>
      </c>
      <c r="C5" s="299">
        <v>24000</v>
      </c>
      <c r="D5" s="299">
        <v>23000</v>
      </c>
      <c r="E5" s="299">
        <v>25000</v>
      </c>
      <c r="F5" s="299">
        <v>25000</v>
      </c>
      <c r="G5" s="299">
        <v>22000</v>
      </c>
      <c r="H5" s="299">
        <v>24000</v>
      </c>
      <c r="I5" s="299">
        <v>25000</v>
      </c>
      <c r="J5" s="299">
        <v>23000</v>
      </c>
      <c r="K5" s="299">
        <v>22000</v>
      </c>
      <c r="L5" s="299">
        <v>22000</v>
      </c>
      <c r="M5" s="299">
        <v>25000</v>
      </c>
      <c r="N5" s="299">
        <v>17563</v>
      </c>
      <c r="O5" s="304">
        <f t="shared" si="0"/>
        <v>277563</v>
      </c>
    </row>
    <row r="6" spans="1:15" s="301" customFormat="1" ht="13.5" customHeight="1">
      <c r="A6" s="297" t="s">
        <v>7</v>
      </c>
      <c r="B6" s="298" t="s">
        <v>119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0">
        <f t="shared" si="0"/>
        <v>0</v>
      </c>
    </row>
    <row r="7" spans="1:15" s="301" customFormat="1" ht="13.5" customHeight="1">
      <c r="A7" s="297" t="s">
        <v>8</v>
      </c>
      <c r="B7" s="298" t="s">
        <v>192</v>
      </c>
      <c r="C7" s="299"/>
      <c r="D7" s="299"/>
      <c r="E7" s="299"/>
      <c r="F7" s="299">
        <v>10000</v>
      </c>
      <c r="G7" s="299">
        <v>20000</v>
      </c>
      <c r="H7" s="299"/>
      <c r="I7" s="299"/>
      <c r="J7" s="299"/>
      <c r="K7" s="299">
        <v>300</v>
      </c>
      <c r="L7" s="299"/>
      <c r="M7" s="299">
        <v>15940</v>
      </c>
      <c r="N7" s="299"/>
      <c r="O7" s="300">
        <f t="shared" si="0"/>
        <v>46240</v>
      </c>
    </row>
    <row r="8" spans="1:15" s="301" customFormat="1" ht="13.5" customHeight="1">
      <c r="A8" s="297" t="s">
        <v>9</v>
      </c>
      <c r="B8" s="298" t="s">
        <v>48</v>
      </c>
      <c r="C8" s="299">
        <v>2300</v>
      </c>
      <c r="D8" s="299">
        <v>2300</v>
      </c>
      <c r="E8" s="299">
        <v>2300</v>
      </c>
      <c r="F8" s="299">
        <v>2300</v>
      </c>
      <c r="G8" s="299">
        <v>2300</v>
      </c>
      <c r="H8" s="299">
        <v>2300</v>
      </c>
      <c r="I8" s="299">
        <v>2300</v>
      </c>
      <c r="J8" s="299">
        <v>2300</v>
      </c>
      <c r="K8" s="299">
        <v>2300</v>
      </c>
      <c r="L8" s="299">
        <v>2300</v>
      </c>
      <c r="M8" s="299">
        <v>2300</v>
      </c>
      <c r="N8" s="299">
        <v>2200</v>
      </c>
      <c r="O8" s="300">
        <f t="shared" si="0"/>
        <v>27500</v>
      </c>
    </row>
    <row r="9" spans="1:15" s="301" customFormat="1" ht="13.5" customHeight="1">
      <c r="A9" s="297" t="s">
        <v>10</v>
      </c>
      <c r="B9" s="298" t="s">
        <v>106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300">
        <f t="shared" si="0"/>
        <v>0</v>
      </c>
    </row>
    <row r="10" spans="1:15" s="301" customFormat="1" ht="13.5" customHeight="1">
      <c r="A10" s="297" t="s">
        <v>11</v>
      </c>
      <c r="B10" s="298" t="s">
        <v>120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300">
        <f t="shared" si="0"/>
        <v>0</v>
      </c>
    </row>
    <row r="11" spans="1:15" s="301" customFormat="1" ht="13.5" customHeight="1">
      <c r="A11" s="297" t="s">
        <v>12</v>
      </c>
      <c r="B11" s="298" t="s">
        <v>204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300">
        <f t="shared" si="0"/>
        <v>0</v>
      </c>
    </row>
    <row r="12" spans="1:15" s="301" customFormat="1" ht="13.5" customHeight="1" thickBot="1">
      <c r="A12" s="294" t="s">
        <v>13</v>
      </c>
      <c r="B12" s="305" t="s">
        <v>121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7">
        <f t="shared" si="0"/>
        <v>0</v>
      </c>
    </row>
    <row r="13" spans="1:15" s="293" customFormat="1" ht="15.75" customHeight="1" thickBot="1">
      <c r="A13" s="292" t="s">
        <v>14</v>
      </c>
      <c r="B13" s="119" t="s">
        <v>168</v>
      </c>
      <c r="C13" s="308">
        <f>SUM(C3:C12)</f>
        <v>71300</v>
      </c>
      <c r="D13" s="308">
        <f aca="true" t="shared" si="1" ref="D13:N13">SUM(D3:D12)</f>
        <v>55300</v>
      </c>
      <c r="E13" s="308">
        <f t="shared" si="1"/>
        <v>89917</v>
      </c>
      <c r="F13" s="308">
        <f t="shared" si="1"/>
        <v>97300</v>
      </c>
      <c r="G13" s="308">
        <f t="shared" si="1"/>
        <v>74300</v>
      </c>
      <c r="H13" s="308">
        <f t="shared" si="1"/>
        <v>56300</v>
      </c>
      <c r="I13" s="308">
        <f t="shared" si="1"/>
        <v>57300</v>
      </c>
      <c r="J13" s="308">
        <f t="shared" si="1"/>
        <v>55300</v>
      </c>
      <c r="K13" s="308">
        <f t="shared" si="1"/>
        <v>94600</v>
      </c>
      <c r="L13" s="308">
        <f t="shared" si="1"/>
        <v>94300</v>
      </c>
      <c r="M13" s="308">
        <f t="shared" si="1"/>
        <v>73240</v>
      </c>
      <c r="N13" s="308">
        <f t="shared" si="1"/>
        <v>49763</v>
      </c>
      <c r="O13" s="309">
        <f>SUM(C13:N13)</f>
        <v>868920</v>
      </c>
    </row>
    <row r="14" spans="1:15" s="293" customFormat="1" ht="15" customHeight="1" thickBot="1">
      <c r="A14" s="292" t="s">
        <v>15</v>
      </c>
      <c r="B14" s="743" t="s">
        <v>43</v>
      </c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5"/>
    </row>
    <row r="15" spans="1:15" s="301" customFormat="1" ht="13.5" customHeight="1">
      <c r="A15" s="310" t="s">
        <v>16</v>
      </c>
      <c r="B15" s="302" t="s">
        <v>52</v>
      </c>
      <c r="C15" s="303">
        <v>19000</v>
      </c>
      <c r="D15" s="303">
        <v>19000</v>
      </c>
      <c r="E15" s="303">
        <v>19000</v>
      </c>
      <c r="F15" s="303">
        <v>21000</v>
      </c>
      <c r="G15" s="303">
        <v>19000</v>
      </c>
      <c r="H15" s="303">
        <v>19000</v>
      </c>
      <c r="I15" s="303">
        <v>19000</v>
      </c>
      <c r="J15" s="303">
        <v>19000</v>
      </c>
      <c r="K15" s="303">
        <v>19500</v>
      </c>
      <c r="L15" s="303">
        <v>19500</v>
      </c>
      <c r="M15" s="303">
        <v>18000</v>
      </c>
      <c r="N15" s="303">
        <v>17901</v>
      </c>
      <c r="O15" s="304">
        <f t="shared" si="0"/>
        <v>228901</v>
      </c>
    </row>
    <row r="16" spans="1:15" s="301" customFormat="1" ht="13.5" customHeight="1">
      <c r="A16" s="297" t="s">
        <v>17</v>
      </c>
      <c r="B16" s="298" t="s">
        <v>94</v>
      </c>
      <c r="C16" s="299">
        <v>5300</v>
      </c>
      <c r="D16" s="299">
        <v>5300</v>
      </c>
      <c r="E16" s="299">
        <v>5300</v>
      </c>
      <c r="F16" s="299">
        <v>5800</v>
      </c>
      <c r="G16" s="299">
        <v>5300</v>
      </c>
      <c r="H16" s="299">
        <v>5200</v>
      </c>
      <c r="I16" s="299">
        <v>5200</v>
      </c>
      <c r="J16" s="299">
        <v>5300</v>
      </c>
      <c r="K16" s="299">
        <v>5300</v>
      </c>
      <c r="L16" s="299">
        <v>5500</v>
      </c>
      <c r="M16" s="299">
        <v>5500</v>
      </c>
      <c r="N16" s="299">
        <v>5301</v>
      </c>
      <c r="O16" s="300">
        <f t="shared" si="0"/>
        <v>64301</v>
      </c>
    </row>
    <row r="17" spans="1:15" s="301" customFormat="1" ht="13.5" customHeight="1">
      <c r="A17" s="297" t="s">
        <v>18</v>
      </c>
      <c r="B17" s="298" t="s">
        <v>44</v>
      </c>
      <c r="C17" s="299">
        <v>13731</v>
      </c>
      <c r="D17" s="299">
        <v>13731</v>
      </c>
      <c r="E17" s="299">
        <v>13731</v>
      </c>
      <c r="F17" s="299">
        <v>16731</v>
      </c>
      <c r="G17" s="299">
        <v>16731</v>
      </c>
      <c r="H17" s="299">
        <v>16731</v>
      </c>
      <c r="I17" s="299">
        <v>16731</v>
      </c>
      <c r="J17" s="299">
        <v>16731</v>
      </c>
      <c r="K17" s="299">
        <v>15731</v>
      </c>
      <c r="L17" s="299">
        <v>13731</v>
      </c>
      <c r="M17" s="299">
        <v>13731</v>
      </c>
      <c r="N17" s="299">
        <v>13731</v>
      </c>
      <c r="O17" s="300">
        <f t="shared" si="0"/>
        <v>181772</v>
      </c>
    </row>
    <row r="18" spans="1:15" s="301" customFormat="1" ht="13.5" customHeight="1">
      <c r="A18" s="297" t="s">
        <v>19</v>
      </c>
      <c r="B18" s="298" t="s">
        <v>116</v>
      </c>
      <c r="C18" s="299">
        <v>800</v>
      </c>
      <c r="D18" s="299">
        <v>800</v>
      </c>
      <c r="E18" s="299">
        <v>800</v>
      </c>
      <c r="F18" s="299">
        <v>35000</v>
      </c>
      <c r="G18" s="299">
        <v>800</v>
      </c>
      <c r="H18" s="299">
        <v>800</v>
      </c>
      <c r="I18" s="299">
        <v>800</v>
      </c>
      <c r="J18" s="299">
        <v>800</v>
      </c>
      <c r="K18" s="299">
        <v>800</v>
      </c>
      <c r="L18" s="299">
        <v>35000</v>
      </c>
      <c r="M18" s="299">
        <v>800</v>
      </c>
      <c r="N18" s="299">
        <v>800</v>
      </c>
      <c r="O18" s="300">
        <f t="shared" si="0"/>
        <v>78000</v>
      </c>
    </row>
    <row r="19" spans="1:15" s="301" customFormat="1" ht="13.5" customHeight="1">
      <c r="A19" s="297" t="s">
        <v>20</v>
      </c>
      <c r="B19" s="298" t="s">
        <v>591</v>
      </c>
      <c r="C19" s="299">
        <v>19000</v>
      </c>
      <c r="D19" s="299">
        <v>19000</v>
      </c>
      <c r="E19" s="299">
        <v>19000</v>
      </c>
      <c r="F19" s="299">
        <v>22000</v>
      </c>
      <c r="G19" s="299">
        <v>22000</v>
      </c>
      <c r="H19" s="299">
        <v>1900</v>
      </c>
      <c r="I19" s="299">
        <v>19471</v>
      </c>
      <c r="J19" s="299">
        <v>21000</v>
      </c>
      <c r="K19" s="299">
        <v>21000</v>
      </c>
      <c r="L19" s="299">
        <v>24000</v>
      </c>
      <c r="M19" s="299">
        <v>21500</v>
      </c>
      <c r="N19" s="299">
        <v>23000</v>
      </c>
      <c r="O19" s="300">
        <f t="shared" si="0"/>
        <v>232871</v>
      </c>
    </row>
    <row r="20" spans="1:15" s="301" customFormat="1" ht="13.5" customHeight="1">
      <c r="A20" s="297" t="s">
        <v>21</v>
      </c>
      <c r="B20" s="298" t="s">
        <v>208</v>
      </c>
      <c r="C20" s="299">
        <v>2000</v>
      </c>
      <c r="D20" s="299">
        <v>2000</v>
      </c>
      <c r="E20" s="299">
        <v>2000</v>
      </c>
      <c r="F20" s="299">
        <v>2100</v>
      </c>
      <c r="G20" s="299">
        <v>2100</v>
      </c>
      <c r="H20" s="299">
        <v>2000</v>
      </c>
      <c r="I20" s="299">
        <v>2000</v>
      </c>
      <c r="J20" s="299">
        <v>2000</v>
      </c>
      <c r="K20" s="299">
        <v>2200</v>
      </c>
      <c r="L20" s="299">
        <v>2000</v>
      </c>
      <c r="M20" s="299">
        <v>2100</v>
      </c>
      <c r="N20" s="299">
        <v>2000</v>
      </c>
      <c r="O20" s="300">
        <f t="shared" si="0"/>
        <v>24500</v>
      </c>
    </row>
    <row r="21" spans="1:15" s="301" customFormat="1" ht="13.5" customHeight="1">
      <c r="A21" s="297" t="s">
        <v>22</v>
      </c>
      <c r="B21" s="298" t="s">
        <v>593</v>
      </c>
      <c r="C21" s="299">
        <v>4800</v>
      </c>
      <c r="D21" s="299">
        <v>4600</v>
      </c>
      <c r="E21" s="299">
        <v>4800</v>
      </c>
      <c r="F21" s="299">
        <v>4000</v>
      </c>
      <c r="G21" s="299">
        <v>4500</v>
      </c>
      <c r="H21" s="299">
        <v>4420</v>
      </c>
      <c r="I21" s="299">
        <v>5000</v>
      </c>
      <c r="J21" s="299">
        <v>4500</v>
      </c>
      <c r="K21" s="299">
        <v>6000</v>
      </c>
      <c r="L21" s="299">
        <v>6000</v>
      </c>
      <c r="M21" s="299">
        <v>5220</v>
      </c>
      <c r="N21" s="299">
        <v>4000</v>
      </c>
      <c r="O21" s="300">
        <f t="shared" si="0"/>
        <v>57840</v>
      </c>
    </row>
    <row r="22" spans="1:15" s="301" customFormat="1" ht="13.5" customHeight="1">
      <c r="A22" s="297" t="s">
        <v>23</v>
      </c>
      <c r="B22" s="298" t="s">
        <v>35</v>
      </c>
      <c r="C22" s="299"/>
      <c r="D22" s="299">
        <v>10000</v>
      </c>
      <c r="E22" s="299">
        <v>10000</v>
      </c>
      <c r="F22" s="299">
        <v>40000</v>
      </c>
      <c r="G22" s="299"/>
      <c r="H22" s="299"/>
      <c r="I22" s="299"/>
      <c r="J22" s="299">
        <v>5000</v>
      </c>
      <c r="K22" s="299"/>
      <c r="L22" s="299">
        <v>15000</v>
      </c>
      <c r="M22" s="299"/>
      <c r="N22" s="299"/>
      <c r="O22" s="300">
        <f t="shared" si="0"/>
        <v>80000</v>
      </c>
    </row>
    <row r="23" spans="1:15" s="301" customFormat="1" ht="13.5" customHeight="1">
      <c r="A23" s="297" t="s">
        <v>24</v>
      </c>
      <c r="B23" s="298" t="s">
        <v>592</v>
      </c>
      <c r="C23" s="299">
        <v>11000</v>
      </c>
      <c r="D23" s="299">
        <v>12000</v>
      </c>
      <c r="E23" s="299">
        <v>10000</v>
      </c>
      <c r="F23" s="299">
        <v>15000</v>
      </c>
      <c r="G23" s="299">
        <v>15000</v>
      </c>
      <c r="H23" s="299">
        <v>12000</v>
      </c>
      <c r="I23" s="299">
        <v>13000</v>
      </c>
      <c r="J23" s="299">
        <v>12000</v>
      </c>
      <c r="K23" s="299">
        <v>13000</v>
      </c>
      <c r="L23" s="299">
        <v>8000</v>
      </c>
      <c r="M23" s="299">
        <v>8000</v>
      </c>
      <c r="N23" s="299">
        <v>5502</v>
      </c>
      <c r="O23" s="300">
        <f t="shared" si="0"/>
        <v>134502</v>
      </c>
    </row>
    <row r="24" spans="1:15" s="301" customFormat="1" ht="13.5" customHeight="1">
      <c r="A24" s="297" t="s">
        <v>25</v>
      </c>
      <c r="B24" s="298" t="s">
        <v>594</v>
      </c>
      <c r="C24" s="299">
        <v>73899</v>
      </c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300">
        <f t="shared" si="0"/>
        <v>73899</v>
      </c>
    </row>
    <row r="25" spans="1:15" s="301" customFormat="1" ht="13.5" customHeight="1" thickBot="1">
      <c r="A25" s="297" t="s">
        <v>26</v>
      </c>
      <c r="B25" s="298" t="s">
        <v>595</v>
      </c>
      <c r="C25" s="299"/>
      <c r="D25" s="299"/>
      <c r="E25" s="299"/>
      <c r="F25" s="299">
        <v>2500</v>
      </c>
      <c r="G25" s="299"/>
      <c r="H25" s="299"/>
      <c r="I25" s="299"/>
      <c r="J25" s="299"/>
      <c r="K25" s="299">
        <v>2625</v>
      </c>
      <c r="L25" s="299"/>
      <c r="M25" s="299"/>
      <c r="N25" s="299"/>
      <c r="O25" s="300">
        <f t="shared" si="0"/>
        <v>5125</v>
      </c>
    </row>
    <row r="26" spans="1:15" s="293" customFormat="1" ht="15.75" customHeight="1" thickBot="1">
      <c r="A26" s="311" t="s">
        <v>27</v>
      </c>
      <c r="B26" s="119" t="s">
        <v>169</v>
      </c>
      <c r="C26" s="308">
        <f aca="true" t="shared" si="2" ref="C26:N26">SUM(C15:C25)</f>
        <v>149530</v>
      </c>
      <c r="D26" s="308">
        <f t="shared" si="2"/>
        <v>86431</v>
      </c>
      <c r="E26" s="308">
        <f t="shared" si="2"/>
        <v>84631</v>
      </c>
      <c r="F26" s="308">
        <f t="shared" si="2"/>
        <v>164131</v>
      </c>
      <c r="G26" s="308">
        <f t="shared" si="2"/>
        <v>85431</v>
      </c>
      <c r="H26" s="308">
        <f t="shared" si="2"/>
        <v>62051</v>
      </c>
      <c r="I26" s="308">
        <f t="shared" si="2"/>
        <v>81202</v>
      </c>
      <c r="J26" s="308">
        <f t="shared" si="2"/>
        <v>86331</v>
      </c>
      <c r="K26" s="308">
        <f t="shared" si="2"/>
        <v>86156</v>
      </c>
      <c r="L26" s="308">
        <f t="shared" si="2"/>
        <v>128731</v>
      </c>
      <c r="M26" s="308">
        <f t="shared" si="2"/>
        <v>74851</v>
      </c>
      <c r="N26" s="308">
        <f t="shared" si="2"/>
        <v>72235</v>
      </c>
      <c r="O26" s="309">
        <f t="shared" si="0"/>
        <v>1161711</v>
      </c>
    </row>
    <row r="27" spans="1:15" ht="16.5" thickBot="1">
      <c r="A27" s="312" t="s">
        <v>28</v>
      </c>
      <c r="B27" s="120" t="s">
        <v>171</v>
      </c>
      <c r="C27" s="313">
        <f aca="true" t="shared" si="3" ref="C27:O27">C13-C26</f>
        <v>-78230</v>
      </c>
      <c r="D27" s="313">
        <f t="shared" si="3"/>
        <v>-31131</v>
      </c>
      <c r="E27" s="313">
        <f t="shared" si="3"/>
        <v>5286</v>
      </c>
      <c r="F27" s="313">
        <f t="shared" si="3"/>
        <v>-66831</v>
      </c>
      <c r="G27" s="313">
        <f t="shared" si="3"/>
        <v>-11131</v>
      </c>
      <c r="H27" s="313">
        <f t="shared" si="3"/>
        <v>-5751</v>
      </c>
      <c r="I27" s="313">
        <f t="shared" si="3"/>
        <v>-23902</v>
      </c>
      <c r="J27" s="313">
        <f t="shared" si="3"/>
        <v>-31031</v>
      </c>
      <c r="K27" s="313">
        <f t="shared" si="3"/>
        <v>8444</v>
      </c>
      <c r="L27" s="313">
        <f t="shared" si="3"/>
        <v>-34431</v>
      </c>
      <c r="M27" s="313">
        <f t="shared" si="3"/>
        <v>-1611</v>
      </c>
      <c r="N27" s="313">
        <f t="shared" si="3"/>
        <v>-22472</v>
      </c>
      <c r="O27" s="314">
        <f t="shared" si="3"/>
        <v>-292791</v>
      </c>
    </row>
    <row r="28" ht="15.75">
      <c r="A28" s="316"/>
    </row>
    <row r="29" spans="2:4" ht="15.75">
      <c r="B29" s="317" t="s">
        <v>264</v>
      </c>
      <c r="C29" s="318"/>
      <c r="D29" s="318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2010. évre&amp;R&amp;"Times New Roman CE,Félkövér dőlt"&amp;11 15. sz. melléklet&amp;"Times New Roman CE,Normál"&amp;10
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zoomScale="126" zoomScaleNormal="126" zoomScalePageLayoutView="0" workbookViewId="0" topLeftCell="A1">
      <selection activeCell="D7" sqref="D7"/>
    </sheetView>
  </sheetViews>
  <sheetFormatPr defaultColWidth="9.00390625" defaultRowHeight="12.75"/>
  <cols>
    <col min="1" max="1" width="5.875" style="291" customWidth="1"/>
    <col min="2" max="2" width="30.50390625" style="315" customWidth="1"/>
    <col min="3" max="14" width="8.875" style="315" customWidth="1"/>
    <col min="15" max="15" width="12.125" style="291" customWidth="1"/>
    <col min="16" max="16384" width="9.375" style="315" customWidth="1"/>
  </cols>
  <sheetData>
    <row r="1" spans="1:15" s="291" customFormat="1" ht="30" customHeight="1" thickBot="1">
      <c r="A1" s="319" t="s">
        <v>1</v>
      </c>
      <c r="B1" s="320" t="s">
        <v>95</v>
      </c>
      <c r="C1" s="321" t="s">
        <v>82</v>
      </c>
      <c r="D1" s="322" t="s">
        <v>83</v>
      </c>
      <c r="E1" s="322" t="s">
        <v>84</v>
      </c>
      <c r="F1" s="322" t="s">
        <v>85</v>
      </c>
      <c r="G1" s="322" t="s">
        <v>86</v>
      </c>
      <c r="H1" s="322" t="s">
        <v>87</v>
      </c>
      <c r="I1" s="322" t="s">
        <v>88</v>
      </c>
      <c r="J1" s="322" t="s">
        <v>89</v>
      </c>
      <c r="K1" s="322" t="s">
        <v>90</v>
      </c>
      <c r="L1" s="322" t="s">
        <v>91</v>
      </c>
      <c r="M1" s="322" t="s">
        <v>92</v>
      </c>
      <c r="N1" s="323" t="s">
        <v>93</v>
      </c>
      <c r="O1" s="324" t="s">
        <v>37</v>
      </c>
    </row>
    <row r="2" spans="1:15" s="291" customFormat="1" ht="15.75">
      <c r="A2" s="348" t="s">
        <v>3</v>
      </c>
      <c r="B2" s="349" t="s">
        <v>545</v>
      </c>
      <c r="C2" s="299">
        <v>19000</v>
      </c>
      <c r="D2" s="299">
        <v>19000</v>
      </c>
      <c r="E2" s="299">
        <v>19000</v>
      </c>
      <c r="F2" s="299">
        <v>22000</v>
      </c>
      <c r="G2" s="299">
        <v>22000</v>
      </c>
      <c r="H2" s="299">
        <v>1900</v>
      </c>
      <c r="I2" s="299">
        <v>19471</v>
      </c>
      <c r="J2" s="299">
        <v>21000</v>
      </c>
      <c r="K2" s="299">
        <v>21000</v>
      </c>
      <c r="L2" s="299">
        <v>24000</v>
      </c>
      <c r="M2" s="299">
        <v>21500</v>
      </c>
      <c r="N2" s="299">
        <v>23000</v>
      </c>
      <c r="O2" s="350">
        <f aca="true" t="shared" si="0" ref="O2:O10">SUM(C2:N2)</f>
        <v>232871</v>
      </c>
    </row>
    <row r="3" spans="1:15" ht="15.75">
      <c r="A3" s="351" t="s">
        <v>4</v>
      </c>
      <c r="B3" s="352" t="s">
        <v>546</v>
      </c>
      <c r="C3" s="353">
        <v>10000</v>
      </c>
      <c r="D3" s="299">
        <v>12000</v>
      </c>
      <c r="E3" s="299">
        <v>11000</v>
      </c>
      <c r="F3" s="299">
        <v>10000</v>
      </c>
      <c r="G3" s="299">
        <v>10000</v>
      </c>
      <c r="H3" s="299">
        <v>11000</v>
      </c>
      <c r="I3" s="299">
        <v>9000</v>
      </c>
      <c r="J3" s="299">
        <v>10000</v>
      </c>
      <c r="K3" s="299">
        <v>11000</v>
      </c>
      <c r="L3" s="299">
        <v>11000</v>
      </c>
      <c r="M3" s="299">
        <v>12000</v>
      </c>
      <c r="N3" s="354">
        <v>11001</v>
      </c>
      <c r="O3" s="355">
        <f t="shared" si="0"/>
        <v>128001</v>
      </c>
    </row>
    <row r="4" spans="1:15" ht="15.75">
      <c r="A4" s="351" t="s">
        <v>5</v>
      </c>
      <c r="B4" s="352" t="s">
        <v>547</v>
      </c>
      <c r="C4" s="353">
        <v>1000</v>
      </c>
      <c r="D4" s="299">
        <v>1000</v>
      </c>
      <c r="E4" s="299">
        <v>1000</v>
      </c>
      <c r="F4" s="299">
        <v>1000</v>
      </c>
      <c r="G4" s="299">
        <v>1000</v>
      </c>
      <c r="H4" s="299">
        <v>1500</v>
      </c>
      <c r="I4" s="299">
        <v>1000</v>
      </c>
      <c r="J4" s="299">
        <v>1000</v>
      </c>
      <c r="K4" s="299">
        <v>1000</v>
      </c>
      <c r="L4" s="299">
        <v>1000</v>
      </c>
      <c r="M4" s="299">
        <v>1000</v>
      </c>
      <c r="N4" s="354">
        <v>1110</v>
      </c>
      <c r="O4" s="355">
        <f t="shared" si="0"/>
        <v>12610</v>
      </c>
    </row>
    <row r="5" spans="1:15" ht="15.75">
      <c r="A5" s="351" t="s">
        <v>6</v>
      </c>
      <c r="B5" s="352" t="s">
        <v>549</v>
      </c>
      <c r="C5" s="353">
        <v>7900</v>
      </c>
      <c r="D5" s="299">
        <v>7500</v>
      </c>
      <c r="E5" s="299">
        <v>7000</v>
      </c>
      <c r="F5" s="299">
        <v>7500</v>
      </c>
      <c r="G5" s="299">
        <v>7000</v>
      </c>
      <c r="H5" s="299">
        <v>8000</v>
      </c>
      <c r="I5" s="299">
        <v>7000</v>
      </c>
      <c r="J5" s="299">
        <v>8000</v>
      </c>
      <c r="K5" s="299">
        <v>8000</v>
      </c>
      <c r="L5" s="299">
        <v>7000</v>
      </c>
      <c r="M5" s="299">
        <v>10000</v>
      </c>
      <c r="N5" s="354">
        <v>9919</v>
      </c>
      <c r="O5" s="355">
        <f t="shared" si="0"/>
        <v>94819</v>
      </c>
    </row>
    <row r="6" spans="1:15" ht="15.75">
      <c r="A6" s="351" t="s">
        <v>7</v>
      </c>
      <c r="B6" s="352" t="s">
        <v>548</v>
      </c>
      <c r="C6" s="353">
        <v>2300</v>
      </c>
      <c r="D6" s="299">
        <v>2200</v>
      </c>
      <c r="E6" s="299">
        <v>2000</v>
      </c>
      <c r="F6" s="299">
        <v>2500</v>
      </c>
      <c r="G6" s="299">
        <v>3000</v>
      </c>
      <c r="H6" s="299">
        <v>2200</v>
      </c>
      <c r="I6" s="299">
        <v>3000</v>
      </c>
      <c r="J6" s="299">
        <v>2000</v>
      </c>
      <c r="K6" s="299">
        <v>2000</v>
      </c>
      <c r="L6" s="299">
        <v>2500</v>
      </c>
      <c r="M6" s="299">
        <v>2000</v>
      </c>
      <c r="N6" s="354">
        <v>1939</v>
      </c>
      <c r="O6" s="355">
        <f t="shared" si="0"/>
        <v>27639</v>
      </c>
    </row>
    <row r="7" spans="1:15" ht="15.75">
      <c r="A7" s="351" t="s">
        <v>8</v>
      </c>
      <c r="B7" s="352"/>
      <c r="C7" s="353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354"/>
      <c r="O7" s="355">
        <f t="shared" si="0"/>
        <v>0</v>
      </c>
    </row>
    <row r="8" spans="1:15" ht="15.75">
      <c r="A8" s="351" t="s">
        <v>9</v>
      </c>
      <c r="B8" s="352"/>
      <c r="C8" s="353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354"/>
      <c r="O8" s="355">
        <f t="shared" si="0"/>
        <v>0</v>
      </c>
    </row>
    <row r="9" spans="1:15" ht="15.75">
      <c r="A9" s="351" t="s">
        <v>10</v>
      </c>
      <c r="B9" s="352"/>
      <c r="C9" s="353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54"/>
      <c r="O9" s="355">
        <f t="shared" si="0"/>
        <v>0</v>
      </c>
    </row>
    <row r="10" spans="1:15" ht="15.75">
      <c r="A10" s="351" t="s">
        <v>11</v>
      </c>
      <c r="B10" s="352"/>
      <c r="C10" s="353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54"/>
      <c r="O10" s="355">
        <f t="shared" si="0"/>
        <v>0</v>
      </c>
    </row>
    <row r="11" spans="1:15" ht="15.75">
      <c r="A11" s="356" t="s">
        <v>12</v>
      </c>
      <c r="B11" s="352"/>
      <c r="C11" s="353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54"/>
      <c r="O11" s="355">
        <f>SUM(C11:N11)</f>
        <v>0</v>
      </c>
    </row>
    <row r="12" spans="1:15" s="291" customFormat="1" ht="15.75">
      <c r="A12" s="356" t="s">
        <v>13</v>
      </c>
      <c r="B12" s="352"/>
      <c r="C12" s="353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354"/>
      <c r="O12" s="355">
        <f>SUM(C12:N12)</f>
        <v>0</v>
      </c>
    </row>
    <row r="13" spans="1:15" s="291" customFormat="1" ht="15.75">
      <c r="A13" s="356" t="s">
        <v>14</v>
      </c>
      <c r="B13" s="352"/>
      <c r="C13" s="353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354"/>
      <c r="O13" s="355">
        <f>SUM(C13:N13)</f>
        <v>0</v>
      </c>
    </row>
    <row r="14" spans="1:15" ht="15.75">
      <c r="A14" s="356" t="s">
        <v>15</v>
      </c>
      <c r="B14" s="352"/>
      <c r="C14" s="353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354"/>
      <c r="O14" s="355">
        <f aca="true" t="shared" si="1" ref="O14:O26">SUM(C14:N14)</f>
        <v>0</v>
      </c>
    </row>
    <row r="15" spans="1:15" ht="15.75">
      <c r="A15" s="356" t="s">
        <v>16</v>
      </c>
      <c r="B15" s="352"/>
      <c r="C15" s="353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354"/>
      <c r="O15" s="355">
        <f t="shared" si="1"/>
        <v>0</v>
      </c>
    </row>
    <row r="16" spans="1:15" ht="15.75">
      <c r="A16" s="356" t="s">
        <v>17</v>
      </c>
      <c r="B16" s="352"/>
      <c r="C16" s="353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354"/>
      <c r="O16" s="355">
        <f t="shared" si="1"/>
        <v>0</v>
      </c>
    </row>
    <row r="17" spans="1:15" ht="15.75">
      <c r="A17" s="356" t="s">
        <v>18</v>
      </c>
      <c r="B17" s="352"/>
      <c r="C17" s="353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354"/>
      <c r="O17" s="355">
        <f t="shared" si="1"/>
        <v>0</v>
      </c>
    </row>
    <row r="18" spans="1:15" ht="15.75">
      <c r="A18" s="356" t="s">
        <v>19</v>
      </c>
      <c r="B18" s="352"/>
      <c r="C18" s="353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54"/>
      <c r="O18" s="355">
        <f t="shared" si="1"/>
        <v>0</v>
      </c>
    </row>
    <row r="19" spans="1:15" ht="15.75">
      <c r="A19" s="356" t="s">
        <v>20</v>
      </c>
      <c r="B19" s="352"/>
      <c r="C19" s="353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354"/>
      <c r="O19" s="355">
        <f t="shared" si="1"/>
        <v>0</v>
      </c>
    </row>
    <row r="20" spans="1:15" ht="15.75">
      <c r="A20" s="356" t="s">
        <v>21</v>
      </c>
      <c r="B20" s="352"/>
      <c r="C20" s="353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354"/>
      <c r="O20" s="355">
        <f t="shared" si="1"/>
        <v>0</v>
      </c>
    </row>
    <row r="21" spans="1:15" ht="15.75">
      <c r="A21" s="356" t="s">
        <v>22</v>
      </c>
      <c r="B21" s="352"/>
      <c r="C21" s="353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354"/>
      <c r="O21" s="355">
        <f t="shared" si="1"/>
        <v>0</v>
      </c>
    </row>
    <row r="22" spans="1:15" ht="15.75">
      <c r="A22" s="356" t="s">
        <v>23</v>
      </c>
      <c r="B22" s="352"/>
      <c r="C22" s="353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54"/>
      <c r="O22" s="355">
        <f t="shared" si="1"/>
        <v>0</v>
      </c>
    </row>
    <row r="23" spans="1:15" ht="15.75">
      <c r="A23" s="356" t="s">
        <v>24</v>
      </c>
      <c r="B23" s="352"/>
      <c r="C23" s="353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54"/>
      <c r="O23" s="355">
        <f t="shared" si="1"/>
        <v>0</v>
      </c>
    </row>
    <row r="24" spans="1:15" ht="15.75">
      <c r="A24" s="356" t="s">
        <v>25</v>
      </c>
      <c r="B24" s="352"/>
      <c r="C24" s="353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354"/>
      <c r="O24" s="355">
        <f t="shared" si="1"/>
        <v>0</v>
      </c>
    </row>
    <row r="25" spans="1:15" ht="16.5" thickBot="1">
      <c r="A25" s="356" t="s">
        <v>26</v>
      </c>
      <c r="B25" s="357"/>
      <c r="C25" s="358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59"/>
      <c r="O25" s="360">
        <f t="shared" si="1"/>
        <v>0</v>
      </c>
    </row>
    <row r="26" spans="1:15" s="291" customFormat="1" ht="16.5" thickBot="1">
      <c r="A26" s="361" t="s">
        <v>27</v>
      </c>
      <c r="B26" s="362" t="s">
        <v>37</v>
      </c>
      <c r="C26" s="363">
        <f>SUM(C2:C25)</f>
        <v>40200</v>
      </c>
      <c r="D26" s="308">
        <f aca="true" t="shared" si="2" ref="D26:N26">SUM(D2:D25)</f>
        <v>41700</v>
      </c>
      <c r="E26" s="308">
        <f t="shared" si="2"/>
        <v>40000</v>
      </c>
      <c r="F26" s="308">
        <f t="shared" si="2"/>
        <v>43000</v>
      </c>
      <c r="G26" s="308">
        <f t="shared" si="2"/>
        <v>43000</v>
      </c>
      <c r="H26" s="308">
        <f t="shared" si="2"/>
        <v>24600</v>
      </c>
      <c r="I26" s="308">
        <f t="shared" si="2"/>
        <v>39471</v>
      </c>
      <c r="J26" s="308">
        <f t="shared" si="2"/>
        <v>42000</v>
      </c>
      <c r="K26" s="308">
        <f t="shared" si="2"/>
        <v>43000</v>
      </c>
      <c r="L26" s="308">
        <f t="shared" si="2"/>
        <v>45500</v>
      </c>
      <c r="M26" s="308">
        <f t="shared" si="2"/>
        <v>46500</v>
      </c>
      <c r="N26" s="364">
        <f t="shared" si="2"/>
        <v>46969</v>
      </c>
      <c r="O26" s="365">
        <f t="shared" si="1"/>
        <v>495940</v>
      </c>
    </row>
    <row r="27" spans="1:15" ht="15.75">
      <c r="A27" s="316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16"/>
    </row>
    <row r="28" ht="15.75">
      <c r="A28" s="316"/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5" r:id="rId1"/>
  <headerFooter alignWithMargins="0">
    <oddHeader>&amp;C&amp;"Times New Roman CE,Félkövér"&amp;12Pénzellátási terv
2010. évre&amp;R&amp;"Times New Roman CE,Félkövér dőlt"&amp;12 &amp;11 16.sz. melléklet&amp;"Times New Roman CE,Normál"&amp;10
&amp;"Times New Roman CE,Félkövér dőlt"Ezer forintban !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5.50390625" style="165" customWidth="1"/>
    <col min="2" max="2" width="33.125" style="165" customWidth="1"/>
    <col min="3" max="3" width="12.375" style="165" customWidth="1"/>
    <col min="4" max="4" width="11.50390625" style="165" customWidth="1"/>
    <col min="5" max="5" width="11.375" style="165" customWidth="1"/>
    <col min="6" max="6" width="11.00390625" style="165" customWidth="1"/>
    <col min="7" max="7" width="14.375" style="165" customWidth="1"/>
    <col min="8" max="16384" width="9.375" style="165" customWidth="1"/>
  </cols>
  <sheetData>
    <row r="2" spans="1:7" s="328" customFormat="1" ht="27" customHeight="1">
      <c r="A2" s="326" t="s">
        <v>96</v>
      </c>
      <c r="B2" s="327"/>
      <c r="C2" s="746" t="s">
        <v>127</v>
      </c>
      <c r="D2" s="746"/>
      <c r="E2" s="746"/>
      <c r="F2" s="746"/>
      <c r="G2" s="746"/>
    </row>
    <row r="3" s="328" customFormat="1" ht="15.75"/>
    <row r="4" spans="1:7" s="328" customFormat="1" ht="24.75" customHeight="1">
      <c r="A4" s="326" t="s">
        <v>97</v>
      </c>
      <c r="B4" s="327"/>
      <c r="C4" s="746" t="s">
        <v>127</v>
      </c>
      <c r="D4" s="746"/>
      <c r="E4" s="746"/>
      <c r="F4" s="746"/>
      <c r="G4" s="327"/>
    </row>
    <row r="5" s="329" customFormat="1" ht="12.75"/>
    <row r="6" s="456" customFormat="1" ht="15" customHeight="1">
      <c r="A6" s="455" t="s">
        <v>412</v>
      </c>
    </row>
    <row r="7" s="456" customFormat="1" ht="15" customHeight="1" thickBot="1">
      <c r="A7" s="455" t="s">
        <v>413</v>
      </c>
    </row>
    <row r="8" spans="1:7" s="243" customFormat="1" ht="42" customHeight="1" thickBot="1">
      <c r="A8" s="240" t="s">
        <v>1</v>
      </c>
      <c r="B8" s="241" t="s">
        <v>98</v>
      </c>
      <c r="C8" s="241" t="s">
        <v>423</v>
      </c>
      <c r="D8" s="241" t="s">
        <v>255</v>
      </c>
      <c r="E8" s="241" t="s">
        <v>256</v>
      </c>
      <c r="F8" s="241" t="s">
        <v>424</v>
      </c>
      <c r="G8" s="242" t="s">
        <v>37</v>
      </c>
    </row>
    <row r="9" spans="1:7" ht="24" customHeight="1">
      <c r="A9" s="330" t="s">
        <v>3</v>
      </c>
      <c r="B9" s="331" t="s">
        <v>99</v>
      </c>
      <c r="C9" s="332"/>
      <c r="D9" s="332"/>
      <c r="E9" s="332"/>
      <c r="F9" s="332"/>
      <c r="G9" s="478">
        <f>SUM(C9:F9)</f>
        <v>0</v>
      </c>
    </row>
    <row r="10" spans="1:7" ht="24" customHeight="1">
      <c r="A10" s="333" t="s">
        <v>4</v>
      </c>
      <c r="B10" s="334" t="s">
        <v>100</v>
      </c>
      <c r="C10" s="335"/>
      <c r="D10" s="335"/>
      <c r="E10" s="335"/>
      <c r="F10" s="335"/>
      <c r="G10" s="479">
        <f aca="true" t="shared" si="0" ref="G10:G15">SUM(C10:F10)</f>
        <v>0</v>
      </c>
    </row>
    <row r="11" spans="1:7" ht="24" customHeight="1">
      <c r="A11" s="333" t="s">
        <v>5</v>
      </c>
      <c r="B11" s="334" t="s">
        <v>101</v>
      </c>
      <c r="C11" s="335"/>
      <c r="D11" s="335"/>
      <c r="E11" s="335"/>
      <c r="F11" s="335"/>
      <c r="G11" s="479">
        <f t="shared" si="0"/>
        <v>0</v>
      </c>
    </row>
    <row r="12" spans="1:7" ht="24" customHeight="1">
      <c r="A12" s="333" t="s">
        <v>6</v>
      </c>
      <c r="B12" s="334" t="s">
        <v>102</v>
      </c>
      <c r="C12" s="335"/>
      <c r="D12" s="335"/>
      <c r="E12" s="335"/>
      <c r="F12" s="335"/>
      <c r="G12" s="479">
        <f t="shared" si="0"/>
        <v>0</v>
      </c>
    </row>
    <row r="13" spans="1:7" ht="24" customHeight="1">
      <c r="A13" s="333" t="s">
        <v>7</v>
      </c>
      <c r="B13" s="334" t="s">
        <v>103</v>
      </c>
      <c r="C13" s="335"/>
      <c r="D13" s="335"/>
      <c r="E13" s="335"/>
      <c r="F13" s="335"/>
      <c r="G13" s="479">
        <f t="shared" si="0"/>
        <v>0</v>
      </c>
    </row>
    <row r="14" spans="1:7" ht="24" customHeight="1" thickBot="1">
      <c r="A14" s="336" t="s">
        <v>8</v>
      </c>
      <c r="B14" s="337" t="s">
        <v>104</v>
      </c>
      <c r="C14" s="338"/>
      <c r="D14" s="338"/>
      <c r="E14" s="338"/>
      <c r="F14" s="338"/>
      <c r="G14" s="480">
        <f t="shared" si="0"/>
        <v>0</v>
      </c>
    </row>
    <row r="15" spans="1:7" s="342" customFormat="1" ht="24" customHeight="1" thickBot="1">
      <c r="A15" s="339" t="s">
        <v>9</v>
      </c>
      <c r="B15" s="122" t="s">
        <v>37</v>
      </c>
      <c r="C15" s="340">
        <f>SUM(C9:C14)</f>
        <v>0</v>
      </c>
      <c r="D15" s="340">
        <f>SUM(D9:D14)</f>
        <v>0</v>
      </c>
      <c r="E15" s="340"/>
      <c r="F15" s="340">
        <f>SUM(F9:F14)</f>
        <v>0</v>
      </c>
      <c r="G15" s="341">
        <f t="shared" si="0"/>
        <v>0</v>
      </c>
    </row>
    <row r="16" s="329" customFormat="1" ht="12.75"/>
    <row r="17" s="329" customFormat="1" ht="12.75"/>
    <row r="18" s="329" customFormat="1" ht="12.75"/>
    <row r="19" s="329" customFormat="1" ht="15.75">
      <c r="A19" s="328" t="s">
        <v>414</v>
      </c>
    </row>
    <row r="20" s="329" customFormat="1" ht="12.75"/>
  </sheetData>
  <sheetProtection/>
  <mergeCells count="2">
    <mergeCell ref="C4:F4"/>
    <mergeCell ref="C2:G2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........./2010. (.....) sz. rendelethez
Adatszolgáltatás 
az elismert tartozásállományról
&amp;"Times New Roman CE,Normál"&amp;10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50" zoomScaleNormal="150" workbookViewId="0" topLeftCell="A19">
      <selection activeCell="D26" sqref="D26"/>
    </sheetView>
  </sheetViews>
  <sheetFormatPr defaultColWidth="9.00390625" defaultRowHeight="12.75"/>
  <cols>
    <col min="1" max="1" width="6.875" style="151" customWidth="1"/>
    <col min="2" max="2" width="35.50390625" style="152" customWidth="1"/>
    <col min="3" max="5" width="10.875" style="151" customWidth="1"/>
    <col min="6" max="6" width="35.625" style="151" customWidth="1"/>
    <col min="7" max="9" width="10.875" style="151" customWidth="1"/>
    <col min="10" max="16384" width="9.375" style="151" customWidth="1"/>
  </cols>
  <sheetData>
    <row r="1" spans="2:9" ht="39.75" customHeight="1">
      <c r="B1" s="149" t="s">
        <v>332</v>
      </c>
      <c r="C1" s="150"/>
      <c r="D1" s="150"/>
      <c r="E1" s="150"/>
      <c r="F1" s="150"/>
      <c r="G1" s="150"/>
      <c r="H1" s="150"/>
      <c r="I1" s="150"/>
    </row>
    <row r="2" ht="14.25" thickBot="1">
      <c r="I2" s="153" t="s">
        <v>49</v>
      </c>
    </row>
    <row r="3" spans="1:9" ht="18" customHeight="1" thickBot="1">
      <c r="A3" s="705" t="s">
        <v>62</v>
      </c>
      <c r="B3" s="154" t="s">
        <v>39</v>
      </c>
      <c r="C3" s="155"/>
      <c r="D3" s="155"/>
      <c r="E3" s="155"/>
      <c r="F3" s="154" t="s">
        <v>43</v>
      </c>
      <c r="G3" s="155"/>
      <c r="H3" s="155"/>
      <c r="I3" s="156"/>
    </row>
    <row r="4" spans="1:10" s="159" customFormat="1" ht="35.25" customHeight="1" thickBot="1">
      <c r="A4" s="706"/>
      <c r="B4" s="157" t="s">
        <v>50</v>
      </c>
      <c r="C4" s="158" t="s">
        <v>310</v>
      </c>
      <c r="D4" s="158" t="s">
        <v>333</v>
      </c>
      <c r="E4" s="158" t="s">
        <v>334</v>
      </c>
      <c r="F4" s="157" t="s">
        <v>50</v>
      </c>
      <c r="G4" s="158" t="s">
        <v>310</v>
      </c>
      <c r="H4" s="158" t="s">
        <v>333</v>
      </c>
      <c r="I4" s="423" t="s">
        <v>334</v>
      </c>
      <c r="J4" s="424"/>
    </row>
    <row r="5" spans="1:9" s="387" customFormat="1" ht="12" customHeight="1" thickBot="1">
      <c r="A5" s="388">
        <v>1</v>
      </c>
      <c r="B5" s="389">
        <v>2</v>
      </c>
      <c r="C5" s="390">
        <v>3</v>
      </c>
      <c r="D5" s="390">
        <v>4</v>
      </c>
      <c r="E5" s="390">
        <v>5</v>
      </c>
      <c r="F5" s="389">
        <v>6</v>
      </c>
      <c r="G5" s="390">
        <v>7</v>
      </c>
      <c r="H5" s="390">
        <v>8</v>
      </c>
      <c r="I5" s="391">
        <v>9</v>
      </c>
    </row>
    <row r="6" spans="1:9" ht="12.75" customHeight="1">
      <c r="A6" s="376" t="s">
        <v>3</v>
      </c>
      <c r="B6" s="367" t="s">
        <v>51</v>
      </c>
      <c r="C6" s="81">
        <f>'1.sz.mell.'!C6</f>
        <v>115795</v>
      </c>
      <c r="D6" s="81">
        <f>'1.sz.mell.'!D6</f>
        <v>86134</v>
      </c>
      <c r="E6" s="81">
        <f>'1.sz.mell.'!E6</f>
        <v>18880</v>
      </c>
      <c r="F6" s="367" t="s">
        <v>52</v>
      </c>
      <c r="G6" s="81">
        <f>'1.sz.mell.'!C61</f>
        <v>467225</v>
      </c>
      <c r="H6" s="81">
        <f>'1.sz.mell.'!D61</f>
        <v>388841</v>
      </c>
      <c r="I6" s="81">
        <f>'1.sz.mell.'!E61</f>
        <v>378686</v>
      </c>
    </row>
    <row r="7" spans="1:9" ht="12.75" customHeight="1">
      <c r="A7" s="377" t="s">
        <v>4</v>
      </c>
      <c r="B7" s="161" t="s">
        <v>415</v>
      </c>
      <c r="C7" s="83">
        <f>'1.sz.mell.'!C7</f>
        <v>492022</v>
      </c>
      <c r="D7" s="83">
        <f>'1.sz.mell.'!D7</f>
        <v>449600</v>
      </c>
      <c r="E7" s="83">
        <f>'1.sz.mell.'!E7</f>
        <v>506537</v>
      </c>
      <c r="F7" s="161" t="s">
        <v>53</v>
      </c>
      <c r="G7" s="83">
        <f>'1.sz.mell.'!C62</f>
        <v>149072</v>
      </c>
      <c r="H7" s="83">
        <f>'1.sz.mell.'!D62</f>
        <v>121870</v>
      </c>
      <c r="I7" s="83">
        <f>'1.sz.mell.'!E62</f>
        <v>105577</v>
      </c>
    </row>
    <row r="8" spans="1:9" ht="12.75" customHeight="1">
      <c r="A8" s="377" t="s">
        <v>5</v>
      </c>
      <c r="B8" s="161" t="s">
        <v>111</v>
      </c>
      <c r="C8" s="83">
        <f>SUM('1.sz.mell.'!C13:C18)</f>
        <v>390938</v>
      </c>
      <c r="D8" s="83">
        <f>SUM('1.sz.mell.'!D13:D18)</f>
        <v>236534</v>
      </c>
      <c r="E8" s="83">
        <f>SUM('1.sz.mell.'!E13:E18)</f>
        <v>277563</v>
      </c>
      <c r="F8" s="161" t="s">
        <v>54</v>
      </c>
      <c r="G8" s="83">
        <f>'1.sz.mell.'!C63</f>
        <v>268469</v>
      </c>
      <c r="H8" s="83">
        <f>'1.sz.mell.'!D63</f>
        <v>256477</v>
      </c>
      <c r="I8" s="83">
        <f>'1.sz.mell.'!E63</f>
        <v>220917</v>
      </c>
    </row>
    <row r="9" spans="1:9" ht="12.75" customHeight="1">
      <c r="A9" s="377" t="s">
        <v>6</v>
      </c>
      <c r="B9" s="368" t="s">
        <v>205</v>
      </c>
      <c r="C9" s="83"/>
      <c r="D9" s="83"/>
      <c r="E9" s="83"/>
      <c r="F9" s="369" t="s">
        <v>116</v>
      </c>
      <c r="G9" s="83">
        <f>'1.sz.mell.'!C64</f>
        <v>69178</v>
      </c>
      <c r="H9" s="83">
        <f>'1.sz.mell.'!D64</f>
        <v>81501</v>
      </c>
      <c r="I9" s="83">
        <f>'1.sz.mell.'!E64</f>
        <v>82665</v>
      </c>
    </row>
    <row r="10" spans="1:9" ht="12.75" customHeight="1">
      <c r="A10" s="377" t="s">
        <v>7</v>
      </c>
      <c r="B10" s="161" t="s">
        <v>124</v>
      </c>
      <c r="C10" s="83">
        <f>'1.sz.mell.'!C28</f>
        <v>81220</v>
      </c>
      <c r="D10" s="83">
        <f>'1.sz.mell.'!D28</f>
        <v>37898</v>
      </c>
      <c r="E10" s="83">
        <f>'1.sz.mell.'!E28</f>
        <v>27500</v>
      </c>
      <c r="F10" s="161" t="s">
        <v>193</v>
      </c>
      <c r="G10" s="83"/>
      <c r="H10" s="83"/>
      <c r="I10" s="69"/>
    </row>
    <row r="11" spans="1:9" ht="12.75" customHeight="1">
      <c r="A11" s="377" t="s">
        <v>8</v>
      </c>
      <c r="B11" s="161" t="s">
        <v>42</v>
      </c>
      <c r="C11" s="83"/>
      <c r="D11" s="83"/>
      <c r="E11" s="160"/>
      <c r="F11" s="161" t="s">
        <v>206</v>
      </c>
      <c r="G11" s="83">
        <f>SUM('1.sz.mell.'!C66:C67)</f>
        <v>179532</v>
      </c>
      <c r="H11" s="83">
        <f>SUM('1.sz.mell.'!D66:D67)</f>
        <v>138519</v>
      </c>
      <c r="I11" s="83">
        <f>SUM('1.sz.mell.'!E66:E67)</f>
        <v>159002</v>
      </c>
    </row>
    <row r="12" spans="1:9" ht="12.75" customHeight="1">
      <c r="A12" s="377" t="s">
        <v>9</v>
      </c>
      <c r="B12" s="161" t="s">
        <v>335</v>
      </c>
      <c r="C12" s="83"/>
      <c r="D12" s="83"/>
      <c r="E12" s="83"/>
      <c r="F12" s="161" t="s">
        <v>275</v>
      </c>
      <c r="G12" s="83">
        <f>'1.sz.mell.'!C68</f>
        <v>0</v>
      </c>
      <c r="H12" s="83">
        <f>'1.sz.mell.'!D68</f>
        <v>280000</v>
      </c>
      <c r="I12" s="83">
        <f>'1.sz.mell.'!E68</f>
        <v>0</v>
      </c>
    </row>
    <row r="13" spans="1:9" ht="12.75" customHeight="1">
      <c r="A13" s="377" t="s">
        <v>10</v>
      </c>
      <c r="B13" s="161" t="s">
        <v>336</v>
      </c>
      <c r="C13" s="83"/>
      <c r="D13" s="83"/>
      <c r="E13" s="83"/>
      <c r="F13" s="161" t="s">
        <v>207</v>
      </c>
      <c r="G13" s="83">
        <f>'1.sz.mell.'!C69</f>
        <v>84380</v>
      </c>
      <c r="H13" s="83">
        <f>'1.sz.mell.'!D69</f>
        <v>83493</v>
      </c>
      <c r="I13" s="83">
        <f>'1.sz.mell.'!E69</f>
        <v>55420</v>
      </c>
    </row>
    <row r="14" spans="1:9" ht="12.75" customHeight="1">
      <c r="A14" s="377" t="s">
        <v>11</v>
      </c>
      <c r="B14" s="409"/>
      <c r="C14" s="83"/>
      <c r="D14" s="83"/>
      <c r="E14" s="160"/>
      <c r="F14" s="161" t="s">
        <v>34</v>
      </c>
      <c r="G14" s="83">
        <f>'1.sz.mell.'!C70</f>
        <v>0</v>
      </c>
      <c r="H14" s="83">
        <f>'1.sz.mell.'!D70</f>
        <v>11042</v>
      </c>
      <c r="I14" s="83">
        <f>'1.sz.mell.'!E70</f>
        <v>7220</v>
      </c>
    </row>
    <row r="15" spans="1:9" ht="12.75" customHeight="1">
      <c r="A15" s="377" t="s">
        <v>12</v>
      </c>
      <c r="B15" s="161"/>
      <c r="C15" s="83"/>
      <c r="D15" s="83"/>
      <c r="E15" s="83"/>
      <c r="F15" s="161" t="s">
        <v>196</v>
      </c>
      <c r="G15" s="83"/>
      <c r="H15" s="83"/>
      <c r="I15" s="69"/>
    </row>
    <row r="16" spans="1:9" ht="12.75" customHeight="1">
      <c r="A16" s="377" t="s">
        <v>13</v>
      </c>
      <c r="B16" s="161"/>
      <c r="C16" s="83"/>
      <c r="D16" s="83"/>
      <c r="E16" s="83"/>
      <c r="F16" s="161" t="s">
        <v>337</v>
      </c>
      <c r="G16" s="83"/>
      <c r="H16" s="83"/>
      <c r="I16" s="69"/>
    </row>
    <row r="17" spans="1:9" ht="12.75" customHeight="1" thickBot="1">
      <c r="A17" s="377" t="s">
        <v>14</v>
      </c>
      <c r="B17" s="175"/>
      <c r="C17" s="84"/>
      <c r="D17" s="84"/>
      <c r="E17" s="84"/>
      <c r="F17" s="161" t="s">
        <v>35</v>
      </c>
      <c r="G17" s="84">
        <f>'1.sz.mell.'!C82</f>
        <v>0</v>
      </c>
      <c r="H17" s="84">
        <f>'1.sz.mell.'!D82</f>
        <v>0</v>
      </c>
      <c r="I17" s="84">
        <f>'1.sz.mell.'!E82</f>
        <v>22000</v>
      </c>
    </row>
    <row r="18" spans="1:9" ht="15.75" customHeight="1" thickBot="1">
      <c r="A18" s="379" t="s">
        <v>15</v>
      </c>
      <c r="B18" s="380" t="s">
        <v>273</v>
      </c>
      <c r="C18" s="400">
        <f>SUM(C6:C17)</f>
        <v>1079975</v>
      </c>
      <c r="D18" s="400">
        <f>SUM(D6:D17)</f>
        <v>810166</v>
      </c>
      <c r="E18" s="400">
        <f>SUM(E6:E17)</f>
        <v>830480</v>
      </c>
      <c r="F18" s="393" t="s">
        <v>274</v>
      </c>
      <c r="G18" s="400">
        <f>SUM(G6:G17)</f>
        <v>1217856</v>
      </c>
      <c r="H18" s="400">
        <f>SUM(H6:H17)</f>
        <v>1361743</v>
      </c>
      <c r="I18" s="402">
        <f>SUM(I6:I17)</f>
        <v>1031487</v>
      </c>
    </row>
    <row r="19" spans="1:9" ht="12.75" customHeight="1">
      <c r="A19" s="414" t="s">
        <v>16</v>
      </c>
      <c r="B19" s="415" t="s">
        <v>338</v>
      </c>
      <c r="C19" s="457"/>
      <c r="D19" s="457"/>
      <c r="E19" s="457"/>
      <c r="F19" s="370" t="s">
        <v>320</v>
      </c>
      <c r="G19" s="460">
        <f>'1.sz.mell.'!C88</f>
        <v>23483</v>
      </c>
      <c r="H19" s="460">
        <f>'1.sz.mell.'!D88</f>
        <v>71190</v>
      </c>
      <c r="I19" s="460">
        <f>'1.sz.mell.'!E88</f>
        <v>73899</v>
      </c>
    </row>
    <row r="20" spans="1:9" ht="12.75" customHeight="1">
      <c r="A20" s="416" t="s">
        <v>17</v>
      </c>
      <c r="B20" s="417" t="s">
        <v>339</v>
      </c>
      <c r="C20" s="458"/>
      <c r="D20" s="458"/>
      <c r="E20" s="458"/>
      <c r="F20" s="370" t="s">
        <v>321</v>
      </c>
      <c r="G20" s="459"/>
      <c r="H20" s="459"/>
      <c r="I20" s="462"/>
    </row>
    <row r="21" spans="1:9" ht="12.75" customHeight="1">
      <c r="A21" s="419" t="s">
        <v>18</v>
      </c>
      <c r="B21" s="370" t="s">
        <v>301</v>
      </c>
      <c r="C21" s="459">
        <f>'1.sz.mell.'!C47</f>
        <v>0</v>
      </c>
      <c r="D21" s="459">
        <f>'1.sz.mell.'!D47</f>
        <v>0</v>
      </c>
      <c r="E21" s="459">
        <f>'1.sz.mell.'!E47</f>
        <v>292791</v>
      </c>
      <c r="F21" s="370" t="s">
        <v>322</v>
      </c>
      <c r="G21" s="459"/>
      <c r="H21" s="459"/>
      <c r="I21" s="462"/>
    </row>
    <row r="22" spans="1:9" ht="12.75" customHeight="1">
      <c r="A22" s="419" t="s">
        <v>19</v>
      </c>
      <c r="B22" s="370" t="s">
        <v>302</v>
      </c>
      <c r="C22" s="459">
        <f>'1.sz.mell.'!C48</f>
        <v>71190</v>
      </c>
      <c r="D22" s="459">
        <f>'1.sz.mell.'!D48</f>
        <v>73899</v>
      </c>
      <c r="E22" s="459">
        <f>'1.sz.mell.'!E48</f>
        <v>0</v>
      </c>
      <c r="F22" s="370" t="s">
        <v>347</v>
      </c>
      <c r="G22" s="459"/>
      <c r="H22" s="459"/>
      <c r="I22" s="462"/>
    </row>
    <row r="23" spans="1:9" ht="12.75" customHeight="1">
      <c r="A23" s="419" t="s">
        <v>20</v>
      </c>
      <c r="B23" s="370" t="s">
        <v>303</v>
      </c>
      <c r="C23" s="459"/>
      <c r="D23" s="459"/>
      <c r="E23" s="459"/>
      <c r="F23" s="420" t="s">
        <v>348</v>
      </c>
      <c r="G23" s="459"/>
      <c r="H23" s="459"/>
      <c r="I23" s="462"/>
    </row>
    <row r="24" spans="1:9" ht="12.75" customHeight="1">
      <c r="A24" s="419" t="s">
        <v>21</v>
      </c>
      <c r="B24" s="370" t="s">
        <v>340</v>
      </c>
      <c r="C24" s="459"/>
      <c r="D24" s="459"/>
      <c r="E24" s="459"/>
      <c r="F24" s="370" t="s">
        <v>349</v>
      </c>
      <c r="G24" s="459"/>
      <c r="H24" s="459"/>
      <c r="I24" s="462"/>
    </row>
    <row r="25" spans="1:9" ht="12.75" customHeight="1">
      <c r="A25" s="418" t="s">
        <v>22</v>
      </c>
      <c r="B25" s="420" t="s">
        <v>341</v>
      </c>
      <c r="C25" s="460"/>
      <c r="D25" s="460"/>
      <c r="E25" s="460"/>
      <c r="F25" s="367" t="s">
        <v>350</v>
      </c>
      <c r="G25" s="460"/>
      <c r="H25" s="460"/>
      <c r="I25" s="461"/>
    </row>
    <row r="26" spans="1:9" ht="12.75" customHeight="1">
      <c r="A26" s="419" t="s">
        <v>23</v>
      </c>
      <c r="B26" s="370" t="s">
        <v>342</v>
      </c>
      <c r="C26" s="459"/>
      <c r="D26" s="459"/>
      <c r="E26" s="459"/>
      <c r="F26" s="161" t="s">
        <v>351</v>
      </c>
      <c r="G26" s="459"/>
      <c r="H26" s="459"/>
      <c r="I26" s="462"/>
    </row>
    <row r="27" spans="1:9" ht="12.75" customHeight="1">
      <c r="A27" s="376" t="s">
        <v>24</v>
      </c>
      <c r="B27" s="367" t="s">
        <v>343</v>
      </c>
      <c r="C27" s="463"/>
      <c r="D27" s="463"/>
      <c r="E27" s="463"/>
      <c r="F27" s="367" t="s">
        <v>325</v>
      </c>
      <c r="G27" s="463">
        <f>'1.sz.mell.'!C92</f>
        <v>-4561</v>
      </c>
      <c r="H27" s="463">
        <f>'1.sz.mell.'!D92</f>
        <v>305</v>
      </c>
      <c r="I27" s="463">
        <f>'1.sz.mell.'!E92</f>
        <v>0</v>
      </c>
    </row>
    <row r="28" spans="1:9" ht="12.75" customHeight="1">
      <c r="A28" s="378" t="s">
        <v>25</v>
      </c>
      <c r="B28" s="175" t="s">
        <v>344</v>
      </c>
      <c r="C28" s="465"/>
      <c r="D28" s="465"/>
      <c r="E28" s="465"/>
      <c r="F28" s="175"/>
      <c r="G28" s="465"/>
      <c r="H28" s="465"/>
      <c r="I28" s="466"/>
    </row>
    <row r="29" spans="1:9" ht="12.75" customHeight="1" thickBot="1">
      <c r="A29" s="385" t="s">
        <v>26</v>
      </c>
      <c r="B29" s="162" t="s">
        <v>278</v>
      </c>
      <c r="C29" s="467">
        <f>'1.sz.mell.'!C52</f>
        <v>11373</v>
      </c>
      <c r="D29" s="467">
        <f>'1.sz.mell.'!D52</f>
        <v>566722</v>
      </c>
      <c r="E29" s="467">
        <f>'1.sz.mell.'!E52</f>
        <v>0</v>
      </c>
      <c r="F29" s="162"/>
      <c r="G29" s="467"/>
      <c r="H29" s="467"/>
      <c r="I29" s="468"/>
    </row>
    <row r="30" spans="1:9" ht="15.75" customHeight="1" thickBot="1">
      <c r="A30" s="379" t="s">
        <v>27</v>
      </c>
      <c r="B30" s="380" t="s">
        <v>345</v>
      </c>
      <c r="C30" s="400">
        <f>SUM(C21:C29)</f>
        <v>82563</v>
      </c>
      <c r="D30" s="400">
        <f>SUM(D21:D29)</f>
        <v>640621</v>
      </c>
      <c r="E30" s="400">
        <f>SUM(E21:E29)</f>
        <v>292791</v>
      </c>
      <c r="F30" s="380" t="s">
        <v>416</v>
      </c>
      <c r="G30" s="400">
        <f>SUM(G19:G29)</f>
        <v>18922</v>
      </c>
      <c r="H30" s="400">
        <f>SUM(H19:H29)</f>
        <v>71495</v>
      </c>
      <c r="I30" s="402">
        <f>SUM(I19:I29)</f>
        <v>73899</v>
      </c>
    </row>
    <row r="31" spans="1:9" ht="18" customHeight="1" thickBot="1">
      <c r="A31" s="379" t="s">
        <v>28</v>
      </c>
      <c r="B31" s="124" t="s">
        <v>346</v>
      </c>
      <c r="C31" s="400">
        <f>+C18+C19+C20+C30</f>
        <v>1162538</v>
      </c>
      <c r="D31" s="400">
        <f>+D18+D19+D20+D30</f>
        <v>1450787</v>
      </c>
      <c r="E31" s="400">
        <f>+E18+E19+E20+E30</f>
        <v>1123271</v>
      </c>
      <c r="F31" s="124" t="s">
        <v>352</v>
      </c>
      <c r="G31" s="400">
        <f>+G18+G30</f>
        <v>1236778</v>
      </c>
      <c r="H31" s="400">
        <f>+H18+H30</f>
        <v>1433238</v>
      </c>
      <c r="I31" s="402">
        <f>+I18+I30</f>
        <v>1105386</v>
      </c>
    </row>
    <row r="32" spans="1:10" ht="18" customHeight="1" thickBot="1">
      <c r="A32" s="379" t="s">
        <v>29</v>
      </c>
      <c r="B32" s="125" t="s">
        <v>417</v>
      </c>
      <c r="C32" s="401">
        <f>IF(((G18-C18)&gt;0),G18-C18,"----")</f>
        <v>137881</v>
      </c>
      <c r="D32" s="401">
        <f>IF(((H18-D18)&gt;0),H18-D18,"----")</f>
        <v>551577</v>
      </c>
      <c r="E32" s="401">
        <f>IF(((I18-E18)&gt;0),I18-E18,"----")</f>
        <v>201007</v>
      </c>
      <c r="F32" s="366" t="s">
        <v>418</v>
      </c>
      <c r="G32" s="401" t="str">
        <f>IF(((C18-G18)&gt;0),C18-G18,"----")</f>
        <v>----</v>
      </c>
      <c r="H32" s="401" t="str">
        <f>IF(((D18-H18)&gt;0),D18-H18,"----")</f>
        <v>----</v>
      </c>
      <c r="I32" s="422" t="str">
        <f>IF(((E18-I18)&gt;0),E18-I18,"----")</f>
        <v>----</v>
      </c>
      <c r="J32" s="421"/>
    </row>
    <row r="35" ht="15.75">
      <c r="B35" s="386"/>
    </row>
  </sheetData>
  <sheetProtection sheet="1" objects="1" scenarios="1"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45" zoomScaleNormal="145" workbookViewId="0" topLeftCell="A16">
      <selection activeCell="C36" sqref="C36"/>
    </sheetView>
  </sheetViews>
  <sheetFormatPr defaultColWidth="9.00390625" defaultRowHeight="12.75"/>
  <cols>
    <col min="1" max="1" width="6.875" style="151" customWidth="1"/>
    <col min="2" max="2" width="35.50390625" style="152" customWidth="1"/>
    <col min="3" max="5" width="10.875" style="151" customWidth="1"/>
    <col min="6" max="6" width="35.625" style="151" customWidth="1"/>
    <col min="7" max="9" width="10.875" style="151" customWidth="1"/>
    <col min="10" max="16384" width="9.375" style="151" customWidth="1"/>
  </cols>
  <sheetData>
    <row r="1" spans="2:9" ht="39.75" customHeight="1">
      <c r="B1" s="149" t="s">
        <v>353</v>
      </c>
      <c r="C1" s="150"/>
      <c r="D1" s="150"/>
      <c r="E1" s="150"/>
      <c r="F1" s="150"/>
      <c r="G1" s="150"/>
      <c r="H1" s="150"/>
      <c r="I1" s="150"/>
    </row>
    <row r="2" ht="14.25" thickBot="1">
      <c r="I2" s="153" t="s">
        <v>49</v>
      </c>
    </row>
    <row r="3" spans="1:9" ht="24" customHeight="1" thickBot="1">
      <c r="A3" s="707" t="s">
        <v>62</v>
      </c>
      <c r="B3" s="154" t="s">
        <v>39</v>
      </c>
      <c r="C3" s="155"/>
      <c r="D3" s="155"/>
      <c r="E3" s="155"/>
      <c r="F3" s="154" t="s">
        <v>43</v>
      </c>
      <c r="G3" s="155"/>
      <c r="H3" s="155"/>
      <c r="I3" s="156"/>
    </row>
    <row r="4" spans="1:10" s="159" customFormat="1" ht="35.25" customHeight="1" thickBot="1">
      <c r="A4" s="708"/>
      <c r="B4" s="157" t="s">
        <v>50</v>
      </c>
      <c r="C4" s="158" t="s">
        <v>310</v>
      </c>
      <c r="D4" s="158" t="s">
        <v>333</v>
      </c>
      <c r="E4" s="158" t="s">
        <v>334</v>
      </c>
      <c r="F4" s="157" t="s">
        <v>50</v>
      </c>
      <c r="G4" s="158" t="s">
        <v>310</v>
      </c>
      <c r="H4" s="158" t="s">
        <v>333</v>
      </c>
      <c r="I4" s="423" t="s">
        <v>334</v>
      </c>
      <c r="J4" s="424"/>
    </row>
    <row r="5" spans="1:9" s="159" customFormat="1" ht="12" customHeight="1" thickBot="1">
      <c r="A5" s="388">
        <v>1</v>
      </c>
      <c r="B5" s="389">
        <v>2</v>
      </c>
      <c r="C5" s="390">
        <v>3</v>
      </c>
      <c r="D5" s="390">
        <v>4</v>
      </c>
      <c r="E5" s="390">
        <v>5</v>
      </c>
      <c r="F5" s="389">
        <v>6</v>
      </c>
      <c r="G5" s="390">
        <v>7</v>
      </c>
      <c r="H5" s="390">
        <v>8</v>
      </c>
      <c r="I5" s="391">
        <v>9</v>
      </c>
    </row>
    <row r="6" spans="1:9" ht="12.75" customHeight="1">
      <c r="A6" s="376" t="s">
        <v>3</v>
      </c>
      <c r="B6" s="367" t="s">
        <v>419</v>
      </c>
      <c r="C6" s="81">
        <f>'1.sz.mell.'!C24</f>
        <v>2000</v>
      </c>
      <c r="D6" s="81">
        <f>'1.sz.mell.'!D24+'1.sz.mell.'!D25</f>
        <v>18758</v>
      </c>
      <c r="E6" s="81">
        <f>'1.sz.mell.'!E24</f>
        <v>30300</v>
      </c>
      <c r="F6" s="367" t="s">
        <v>108</v>
      </c>
      <c r="G6" s="81">
        <f>'1.sz.mell.'!C74</f>
        <v>71048</v>
      </c>
      <c r="H6" s="81">
        <f>'1.sz.mell.'!D74</f>
        <v>11835</v>
      </c>
      <c r="I6" s="81">
        <f>'1.sz.mell.'!E74</f>
        <v>3000</v>
      </c>
    </row>
    <row r="7" spans="1:9" ht="12.75" customHeight="1">
      <c r="A7" s="377" t="s">
        <v>4</v>
      </c>
      <c r="B7" s="161" t="s">
        <v>354</v>
      </c>
      <c r="C7" s="83"/>
      <c r="D7" s="83"/>
      <c r="E7" s="83"/>
      <c r="F7" s="161" t="s">
        <v>126</v>
      </c>
      <c r="G7" s="83">
        <f>'1.sz.mell.'!C75</f>
        <v>65263</v>
      </c>
      <c r="H7" s="83">
        <f>'1.sz.mell.'!D75</f>
        <v>44814</v>
      </c>
      <c r="I7" s="83">
        <f>'1.sz.mell.'!E75</f>
        <v>3125</v>
      </c>
    </row>
    <row r="8" spans="1:9" ht="12.75" customHeight="1">
      <c r="A8" s="377" t="s">
        <v>5</v>
      </c>
      <c r="B8" s="161" t="s">
        <v>294</v>
      </c>
      <c r="C8" s="83">
        <f>'1.sz.mell.'!C26</f>
        <v>15940</v>
      </c>
      <c r="D8" s="83">
        <f>'1.sz.mell.'!D26</f>
        <v>15940</v>
      </c>
      <c r="E8" s="83">
        <f>'1.sz.mell.'!E26</f>
        <v>15940</v>
      </c>
      <c r="F8" s="161" t="s">
        <v>187</v>
      </c>
      <c r="G8" s="83"/>
      <c r="H8" s="83"/>
      <c r="I8" s="69"/>
    </row>
    <row r="9" spans="1:9" ht="12.75" customHeight="1">
      <c r="A9" s="377" t="s">
        <v>6</v>
      </c>
      <c r="B9" s="161" t="s">
        <v>125</v>
      </c>
      <c r="C9" s="83">
        <f>'1.sz.mell.'!C20</f>
        <v>0</v>
      </c>
      <c r="D9" s="83"/>
      <c r="E9" s="83"/>
      <c r="F9" s="161" t="s">
        <v>109</v>
      </c>
      <c r="G9" s="83"/>
      <c r="H9" s="83"/>
      <c r="I9" s="69"/>
    </row>
    <row r="10" spans="1:9" ht="12.75" customHeight="1">
      <c r="A10" s="377" t="s">
        <v>7</v>
      </c>
      <c r="B10" s="161" t="s">
        <v>41</v>
      </c>
      <c r="C10" s="83">
        <f>'1.sz.mell.'!C19</f>
        <v>0</v>
      </c>
      <c r="D10" s="83"/>
      <c r="E10" s="83"/>
      <c r="F10" s="161" t="s">
        <v>355</v>
      </c>
      <c r="G10" s="83"/>
      <c r="H10" s="83"/>
      <c r="I10" s="69"/>
    </row>
    <row r="11" spans="1:9" ht="12.75" customHeight="1">
      <c r="A11" s="377" t="s">
        <v>8</v>
      </c>
      <c r="B11" s="161" t="s">
        <v>260</v>
      </c>
      <c r="C11" s="83"/>
      <c r="D11" s="83">
        <v>2525</v>
      </c>
      <c r="E11" s="160"/>
      <c r="F11" s="161" t="s">
        <v>35</v>
      </c>
      <c r="G11" s="83">
        <f>'1.sz.mell.'!C83</f>
        <v>0</v>
      </c>
      <c r="H11" s="83">
        <f>'1.sz.mell.'!D83</f>
        <v>0</v>
      </c>
      <c r="I11" s="83">
        <f>'1.sz.mell.'!E83</f>
        <v>58000</v>
      </c>
    </row>
    <row r="12" spans="1:9" ht="12.75" customHeight="1">
      <c r="A12" s="377" t="s">
        <v>9</v>
      </c>
      <c r="B12" s="161" t="s">
        <v>420</v>
      </c>
      <c r="C12" s="83"/>
      <c r="D12" s="83"/>
      <c r="E12" s="83"/>
      <c r="F12" s="161" t="s">
        <v>290</v>
      </c>
      <c r="G12" s="83"/>
      <c r="H12" s="83"/>
      <c r="I12" s="69"/>
    </row>
    <row r="13" spans="1:9" ht="12.75" customHeight="1">
      <c r="A13" s="377" t="s">
        <v>10</v>
      </c>
      <c r="B13" s="161" t="s">
        <v>192</v>
      </c>
      <c r="C13" s="83">
        <f>'1.sz.mell.'!C39</f>
        <v>470</v>
      </c>
      <c r="D13" s="83">
        <f>'1.sz.mell.'!D39</f>
        <v>5600</v>
      </c>
      <c r="E13" s="83">
        <f>'1.sz.mell.'!E39</f>
        <v>0</v>
      </c>
      <c r="F13" s="370" t="s">
        <v>217</v>
      </c>
      <c r="G13" s="83"/>
      <c r="H13" s="83"/>
      <c r="I13" s="69"/>
    </row>
    <row r="14" spans="1:9" ht="12.75" customHeight="1">
      <c r="A14" s="377" t="s">
        <v>11</v>
      </c>
      <c r="B14" s="161" t="s">
        <v>421</v>
      </c>
      <c r="C14" s="83"/>
      <c r="D14" s="83"/>
      <c r="E14" s="160"/>
      <c r="F14" s="161" t="s">
        <v>356</v>
      </c>
      <c r="G14" s="83"/>
      <c r="H14" s="83"/>
      <c r="I14" s="69"/>
    </row>
    <row r="15" spans="1:9" ht="12.75" customHeight="1" thickBot="1">
      <c r="A15" s="377" t="s">
        <v>12</v>
      </c>
      <c r="B15" s="161" t="s">
        <v>426</v>
      </c>
      <c r="C15" s="83"/>
      <c r="D15" s="83"/>
      <c r="E15" s="69"/>
      <c r="F15" s="161" t="s">
        <v>47</v>
      </c>
      <c r="G15" s="83"/>
      <c r="H15" s="83"/>
      <c r="I15" s="69"/>
    </row>
    <row r="16" spans="1:9" ht="15.75" customHeight="1" thickBot="1">
      <c r="A16" s="379" t="s">
        <v>13</v>
      </c>
      <c r="B16" s="380" t="s">
        <v>273</v>
      </c>
      <c r="C16" s="400">
        <f>SUM(C6:C15)</f>
        <v>18410</v>
      </c>
      <c r="D16" s="400">
        <f>SUM(D6:D15)</f>
        <v>42823</v>
      </c>
      <c r="E16" s="400">
        <f>SUM(E6:E15)</f>
        <v>46240</v>
      </c>
      <c r="F16" s="380" t="s">
        <v>274</v>
      </c>
      <c r="G16" s="400">
        <f>SUM(G6:G15)</f>
        <v>136311</v>
      </c>
      <c r="H16" s="400">
        <f>SUM(H6:H15)</f>
        <v>56649</v>
      </c>
      <c r="I16" s="402">
        <f>SUM(I6:I15)</f>
        <v>64125</v>
      </c>
    </row>
    <row r="17" spans="1:9" ht="12.75" customHeight="1">
      <c r="A17" s="425" t="s">
        <v>14</v>
      </c>
      <c r="B17" s="415" t="s">
        <v>357</v>
      </c>
      <c r="C17" s="469">
        <f>'1.sz.mell.'!C44</f>
        <v>24032</v>
      </c>
      <c r="D17" s="469">
        <f>'1.sz.mell.'!D44</f>
        <v>39725</v>
      </c>
      <c r="E17" s="469">
        <f>'1.sz.mell.'!E44</f>
        <v>0</v>
      </c>
      <c r="F17" s="370" t="s">
        <v>320</v>
      </c>
      <c r="G17" s="463"/>
      <c r="H17" s="463"/>
      <c r="I17" s="464"/>
    </row>
    <row r="18" spans="1:9" ht="12.75" customHeight="1">
      <c r="A18" s="377" t="s">
        <v>15</v>
      </c>
      <c r="B18" s="370" t="s">
        <v>301</v>
      </c>
      <c r="C18" s="459"/>
      <c r="D18" s="459"/>
      <c r="E18" s="459"/>
      <c r="F18" s="370" t="s">
        <v>321</v>
      </c>
      <c r="G18" s="459"/>
      <c r="H18" s="459"/>
      <c r="I18" s="462"/>
    </row>
    <row r="19" spans="1:9" ht="12.75" customHeight="1">
      <c r="A19" s="377" t="s">
        <v>16</v>
      </c>
      <c r="B19" s="370" t="s">
        <v>302</v>
      </c>
      <c r="C19" s="459"/>
      <c r="D19" s="459"/>
      <c r="E19" s="459"/>
      <c r="F19" s="370" t="s">
        <v>322</v>
      </c>
      <c r="G19" s="459"/>
      <c r="H19" s="459"/>
      <c r="I19" s="462"/>
    </row>
    <row r="20" spans="1:9" ht="12.75" customHeight="1">
      <c r="A20" s="377" t="s">
        <v>17</v>
      </c>
      <c r="B20" s="370" t="s">
        <v>303</v>
      </c>
      <c r="C20" s="459"/>
      <c r="D20" s="459"/>
      <c r="E20" s="459"/>
      <c r="F20" s="370" t="s">
        <v>347</v>
      </c>
      <c r="G20" s="459"/>
      <c r="H20" s="459"/>
      <c r="I20" s="462"/>
    </row>
    <row r="21" spans="1:9" ht="12.75" customHeight="1">
      <c r="A21" s="377" t="s">
        <v>18</v>
      </c>
      <c r="B21" s="370" t="s">
        <v>340</v>
      </c>
      <c r="C21" s="459"/>
      <c r="D21" s="459"/>
      <c r="E21" s="459"/>
      <c r="F21" s="420" t="s">
        <v>348</v>
      </c>
      <c r="G21" s="459"/>
      <c r="H21" s="459"/>
      <c r="I21" s="462"/>
    </row>
    <row r="22" spans="1:9" ht="12.75" customHeight="1">
      <c r="A22" s="377" t="s">
        <v>19</v>
      </c>
      <c r="B22" s="420" t="s">
        <v>341</v>
      </c>
      <c r="C22" s="459"/>
      <c r="D22" s="459"/>
      <c r="E22" s="459"/>
      <c r="F22" s="370" t="s">
        <v>349</v>
      </c>
      <c r="G22" s="459"/>
      <c r="H22" s="459"/>
      <c r="I22" s="462"/>
    </row>
    <row r="23" spans="1:9" ht="12.75" customHeight="1">
      <c r="A23" s="377" t="s">
        <v>20</v>
      </c>
      <c r="B23" s="370" t="s">
        <v>342</v>
      </c>
      <c r="C23" s="459"/>
      <c r="D23" s="459"/>
      <c r="E23" s="459"/>
      <c r="F23" s="367" t="s">
        <v>350</v>
      </c>
      <c r="G23" s="459"/>
      <c r="H23" s="459"/>
      <c r="I23" s="462"/>
    </row>
    <row r="24" spans="1:9" ht="12.75" customHeight="1">
      <c r="A24" s="377" t="s">
        <v>21</v>
      </c>
      <c r="B24" s="367" t="s">
        <v>343</v>
      </c>
      <c r="C24" s="459"/>
      <c r="D24" s="459"/>
      <c r="E24" s="459"/>
      <c r="F24" s="161" t="s">
        <v>351</v>
      </c>
      <c r="G24" s="459"/>
      <c r="H24" s="459"/>
      <c r="I24" s="462"/>
    </row>
    <row r="25" spans="1:9" ht="12.75" customHeight="1">
      <c r="A25" s="377" t="s">
        <v>22</v>
      </c>
      <c r="B25" s="175" t="s">
        <v>344</v>
      </c>
      <c r="C25" s="459"/>
      <c r="D25" s="459"/>
      <c r="E25" s="459"/>
      <c r="F25" s="367" t="s">
        <v>325</v>
      </c>
      <c r="G25" s="459"/>
      <c r="H25" s="459"/>
      <c r="I25" s="462"/>
    </row>
    <row r="26" spans="1:9" ht="12.75" customHeight="1" thickBot="1">
      <c r="A26" s="378" t="s">
        <v>23</v>
      </c>
      <c r="B26" s="162" t="s">
        <v>309</v>
      </c>
      <c r="C26" s="465"/>
      <c r="D26" s="465"/>
      <c r="E26" s="465"/>
      <c r="F26" s="175"/>
      <c r="G26" s="465"/>
      <c r="H26" s="465"/>
      <c r="I26" s="466"/>
    </row>
    <row r="27" spans="1:9" ht="15.75" customHeight="1" thickBot="1">
      <c r="A27" s="379" t="s">
        <v>24</v>
      </c>
      <c r="B27" s="380" t="s">
        <v>358</v>
      </c>
      <c r="C27" s="400">
        <f>SUM(C18:C26)</f>
        <v>0</v>
      </c>
      <c r="D27" s="400">
        <f>SUM(D18:D26)</f>
        <v>0</v>
      </c>
      <c r="E27" s="400">
        <f>SUM(E18:E26)</f>
        <v>0</v>
      </c>
      <c r="F27" s="380" t="s">
        <v>361</v>
      </c>
      <c r="G27" s="210">
        <f>SUM(G17:G26)</f>
        <v>0</v>
      </c>
      <c r="H27" s="210">
        <f>SUM(H17:H26)</f>
        <v>0</v>
      </c>
      <c r="I27" s="211">
        <f>SUM(I17:I26)</f>
        <v>0</v>
      </c>
    </row>
    <row r="28" spans="1:9" ht="18" customHeight="1" thickBot="1">
      <c r="A28" s="379" t="s">
        <v>25</v>
      </c>
      <c r="B28" s="124" t="s">
        <v>359</v>
      </c>
      <c r="C28" s="403">
        <f>+C16+C17+C27</f>
        <v>42442</v>
      </c>
      <c r="D28" s="403">
        <f>+D16+D17+D27</f>
        <v>82548</v>
      </c>
      <c r="E28" s="403">
        <f>+E16+E17+E27</f>
        <v>46240</v>
      </c>
      <c r="F28" s="124" t="s">
        <v>360</v>
      </c>
      <c r="G28" s="403">
        <f>+G16+G27</f>
        <v>136311</v>
      </c>
      <c r="H28" s="403">
        <f>+H16+H27</f>
        <v>56649</v>
      </c>
      <c r="I28" s="404">
        <f>+I16+I27</f>
        <v>64125</v>
      </c>
    </row>
    <row r="29" spans="1:9" ht="18" customHeight="1" thickBot="1">
      <c r="A29" s="379" t="s">
        <v>26</v>
      </c>
      <c r="B29" s="125" t="s">
        <v>417</v>
      </c>
      <c r="C29" s="401">
        <f>IF(((G16-C16)&gt;0),G16-C16,"----")</f>
        <v>117901</v>
      </c>
      <c r="D29" s="401">
        <f>IF(((H16-D16)&gt;0),H16-D16,"----")</f>
        <v>13826</v>
      </c>
      <c r="E29" s="401">
        <f>IF(((I16-E16)&gt;0),I16-E16,"----")</f>
        <v>17885</v>
      </c>
      <c r="F29" s="125" t="s">
        <v>422</v>
      </c>
      <c r="G29" s="401" t="str">
        <f>IF(((C16-G16)&gt;0),C16-G16,"----")</f>
        <v>----</v>
      </c>
      <c r="H29" s="401" t="str">
        <f>IF(((D16-H16)&gt;0),D16-H16,"----")</f>
        <v>----</v>
      </c>
      <c r="I29" s="401" t="str">
        <f>IF(((E16-I16)&gt;0),E16-I16,"----")</f>
        <v>----</v>
      </c>
    </row>
    <row r="32" ht="15.75">
      <c r="B32" s="386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06"/>
  <sheetViews>
    <sheetView zoomScale="145" zoomScaleNormal="145" workbookViewId="0" topLeftCell="A97">
      <selection activeCell="E107" sqref="E107"/>
    </sheetView>
  </sheetViews>
  <sheetFormatPr defaultColWidth="9.00390625" defaultRowHeight="12.75"/>
  <cols>
    <col min="1" max="1" width="7.375" style="131" customWidth="1"/>
    <col min="2" max="2" width="52.00390625" style="131" customWidth="1"/>
    <col min="3" max="3" width="14.375" style="131" customWidth="1"/>
    <col min="4" max="4" width="12.125" style="131" customWidth="1"/>
    <col min="5" max="5" width="13.875" style="131" customWidth="1"/>
    <col min="6" max="6" width="9.375" style="131" customWidth="1"/>
    <col min="7" max="8" width="13.125" style="131" bestFit="1" customWidth="1"/>
    <col min="9" max="16384" width="9.375" style="131" customWidth="1"/>
  </cols>
  <sheetData>
    <row r="1" ht="16.5" thickBot="1"/>
    <row r="2" spans="1:5" ht="32.25" customHeight="1" thickBot="1">
      <c r="A2" s="67" t="s">
        <v>62</v>
      </c>
      <c r="B2" s="68" t="s">
        <v>2</v>
      </c>
      <c r="C2" s="68" t="s">
        <v>475</v>
      </c>
      <c r="D2" s="68" t="s">
        <v>311</v>
      </c>
      <c r="E2" s="132" t="s">
        <v>312</v>
      </c>
    </row>
    <row r="3" spans="1:5" ht="16.5" thickBot="1">
      <c r="A3" s="111">
        <v>1</v>
      </c>
      <c r="B3" s="112">
        <v>2</v>
      </c>
      <c r="C3" s="112">
        <v>3</v>
      </c>
      <c r="D3" s="112">
        <v>4</v>
      </c>
      <c r="E3" s="113">
        <v>5</v>
      </c>
    </row>
    <row r="4" spans="1:5" ht="16.5" thickBot="1">
      <c r="A4" s="56" t="s">
        <v>3</v>
      </c>
      <c r="B4" s="57" t="s">
        <v>427</v>
      </c>
      <c r="C4" s="134">
        <f>C5+C6</f>
        <v>581274</v>
      </c>
      <c r="D4" s="134">
        <f>D5+D6</f>
        <v>505752</v>
      </c>
      <c r="E4" s="135">
        <f>E5+E6</f>
        <v>517617</v>
      </c>
    </row>
    <row r="5" spans="1:5" ht="16.5" thickBot="1">
      <c r="A5" s="52" t="s">
        <v>4</v>
      </c>
      <c r="B5" s="53" t="s">
        <v>226</v>
      </c>
      <c r="C5" s="54">
        <v>89252</v>
      </c>
      <c r="D5" s="54">
        <v>56152</v>
      </c>
      <c r="E5" s="55">
        <v>11080</v>
      </c>
    </row>
    <row r="6" spans="1:5" ht="16.5" thickBot="1">
      <c r="A6" s="52" t="s">
        <v>5</v>
      </c>
      <c r="B6" s="53" t="s">
        <v>428</v>
      </c>
      <c r="C6" s="136">
        <f>SUM(C7:C10)</f>
        <v>492022</v>
      </c>
      <c r="D6" s="136">
        <f>SUM(D7:D10)</f>
        <v>449600</v>
      </c>
      <c r="E6" s="137">
        <f>SUM(E7:E10)</f>
        <v>506537</v>
      </c>
    </row>
    <row r="7" spans="1:5" ht="15.75">
      <c r="A7" s="27" t="s">
        <v>128</v>
      </c>
      <c r="B7" s="8" t="s">
        <v>425</v>
      </c>
      <c r="C7" s="36">
        <v>190090</v>
      </c>
      <c r="D7" s="36">
        <v>107026</v>
      </c>
      <c r="E7" s="37">
        <v>212887</v>
      </c>
    </row>
    <row r="8" spans="1:5" ht="15.75">
      <c r="A8" s="28" t="s">
        <v>129</v>
      </c>
      <c r="B8" s="9" t="s">
        <v>227</v>
      </c>
      <c r="C8" s="10">
        <v>230978</v>
      </c>
      <c r="D8" s="10">
        <v>259221</v>
      </c>
      <c r="E8" s="38">
        <v>220000</v>
      </c>
    </row>
    <row r="9" spans="1:5" ht="15.75">
      <c r="A9" s="28" t="s">
        <v>130</v>
      </c>
      <c r="B9" s="9" t="s">
        <v>228</v>
      </c>
      <c r="C9" s="10">
        <v>61929</v>
      </c>
      <c r="D9" s="10">
        <v>71291</v>
      </c>
      <c r="E9" s="38">
        <v>60000</v>
      </c>
    </row>
    <row r="10" spans="1:5" ht="16.5" thickBot="1">
      <c r="A10" s="29" t="s">
        <v>131</v>
      </c>
      <c r="B10" s="13" t="s">
        <v>40</v>
      </c>
      <c r="C10" s="39">
        <v>9025</v>
      </c>
      <c r="D10" s="39">
        <v>12062</v>
      </c>
      <c r="E10" s="40">
        <v>13650</v>
      </c>
    </row>
    <row r="11" spans="1:5" ht="16.5" thickBot="1">
      <c r="A11" s="52" t="s">
        <v>6</v>
      </c>
      <c r="B11" s="53" t="s">
        <v>284</v>
      </c>
      <c r="C11" s="136">
        <f>C12+C13+C14+C15+C16+C17+C18</f>
        <v>390938</v>
      </c>
      <c r="D11" s="136">
        <f>D12+D13+D14+D15+D16+D17+D18</f>
        <v>239059</v>
      </c>
      <c r="E11" s="137">
        <f>E12+E13+E14+E15+E16+E17+E18</f>
        <v>277563</v>
      </c>
    </row>
    <row r="12" spans="1:5" ht="15.75">
      <c r="A12" s="30" t="s">
        <v>132</v>
      </c>
      <c r="B12" s="14" t="s">
        <v>229</v>
      </c>
      <c r="C12" s="41">
        <v>28599</v>
      </c>
      <c r="D12" s="41">
        <v>15603</v>
      </c>
      <c r="E12" s="42">
        <v>23852</v>
      </c>
    </row>
    <row r="13" spans="1:5" ht="15.75">
      <c r="A13" s="28" t="s">
        <v>133</v>
      </c>
      <c r="B13" s="9" t="s">
        <v>259</v>
      </c>
      <c r="C13" s="10">
        <v>24304</v>
      </c>
      <c r="D13" s="10">
        <v>15120</v>
      </c>
      <c r="E13" s="38"/>
    </row>
    <row r="14" spans="1:5" ht="15.75">
      <c r="A14" s="28" t="s">
        <v>134</v>
      </c>
      <c r="B14" s="9" t="s">
        <v>140</v>
      </c>
      <c r="C14" s="10"/>
      <c r="D14" s="10"/>
      <c r="E14" s="38"/>
    </row>
    <row r="15" spans="1:5" ht="15.75">
      <c r="A15" s="31" t="s">
        <v>209</v>
      </c>
      <c r="B15" s="9" t="s">
        <v>230</v>
      </c>
      <c r="C15" s="43">
        <v>291824</v>
      </c>
      <c r="D15" s="43">
        <v>150315</v>
      </c>
      <c r="E15" s="44">
        <v>202859</v>
      </c>
    </row>
    <row r="16" spans="1:5" ht="15.75">
      <c r="A16" s="31" t="s">
        <v>210</v>
      </c>
      <c r="B16" s="9" t="s">
        <v>141</v>
      </c>
      <c r="C16" s="43">
        <v>38211</v>
      </c>
      <c r="D16" s="43">
        <v>55496</v>
      </c>
      <c r="E16" s="44">
        <v>50852</v>
      </c>
    </row>
    <row r="17" spans="1:5" ht="15.75">
      <c r="A17" s="28" t="s">
        <v>211</v>
      </c>
      <c r="B17" s="9" t="s">
        <v>107</v>
      </c>
      <c r="C17" s="10">
        <v>8000</v>
      </c>
      <c r="D17" s="10"/>
      <c r="E17" s="38"/>
    </row>
    <row r="18" spans="1:5" ht="15.75">
      <c r="A18" s="28" t="s">
        <v>212</v>
      </c>
      <c r="B18" s="20" t="s">
        <v>258</v>
      </c>
      <c r="C18" s="138">
        <f>C19+C20+C21</f>
        <v>0</v>
      </c>
      <c r="D18" s="138">
        <f>D19+D20+D21</f>
        <v>2525</v>
      </c>
      <c r="E18" s="139">
        <f>E19+E20+E21</f>
        <v>0</v>
      </c>
    </row>
    <row r="19" spans="1:5" ht="15.75">
      <c r="A19" s="28" t="s">
        <v>213</v>
      </c>
      <c r="B19" s="62" t="s">
        <v>172</v>
      </c>
      <c r="C19" s="126"/>
      <c r="D19" s="126">
        <v>2525</v>
      </c>
      <c r="E19" s="127"/>
    </row>
    <row r="20" spans="1:5" ht="15.75">
      <c r="A20" s="28" t="s">
        <v>214</v>
      </c>
      <c r="B20" s="62" t="s">
        <v>260</v>
      </c>
      <c r="C20" s="126"/>
      <c r="D20" s="126"/>
      <c r="E20" s="127"/>
    </row>
    <row r="21" spans="1:5" ht="16.5" thickBot="1">
      <c r="A21" s="31" t="s">
        <v>215</v>
      </c>
      <c r="B21" s="63" t="s">
        <v>261</v>
      </c>
      <c r="C21" s="343"/>
      <c r="D21" s="343"/>
      <c r="E21" s="344"/>
    </row>
    <row r="22" spans="1:5" ht="16.5" thickBot="1">
      <c r="A22" s="52" t="s">
        <v>7</v>
      </c>
      <c r="B22" s="53" t="s">
        <v>285</v>
      </c>
      <c r="C22" s="136">
        <f>SUM(C23:C25)</f>
        <v>17940</v>
      </c>
      <c r="D22" s="136">
        <f>SUM(D23:D25)</f>
        <v>34698</v>
      </c>
      <c r="E22" s="137">
        <f>SUM(E23:E25)</f>
        <v>46240</v>
      </c>
    </row>
    <row r="23" spans="1:5" ht="15.75">
      <c r="A23" s="30" t="s">
        <v>135</v>
      </c>
      <c r="B23" s="14" t="s">
        <v>105</v>
      </c>
      <c r="C23" s="41">
        <v>2000</v>
      </c>
      <c r="D23" s="41">
        <v>18438</v>
      </c>
      <c r="E23" s="42">
        <v>30300</v>
      </c>
    </row>
    <row r="24" spans="1:5" ht="15.75">
      <c r="A24" s="27" t="s">
        <v>136</v>
      </c>
      <c r="B24" s="9" t="s">
        <v>234</v>
      </c>
      <c r="C24" s="36"/>
      <c r="D24" s="36">
        <v>320</v>
      </c>
      <c r="E24" s="37"/>
    </row>
    <row r="25" spans="1:5" ht="16.5" thickBot="1">
      <c r="A25" s="31" t="s">
        <v>137</v>
      </c>
      <c r="B25" s="17" t="s">
        <v>294</v>
      </c>
      <c r="C25" s="43">
        <v>15940</v>
      </c>
      <c r="D25" s="43">
        <v>15940</v>
      </c>
      <c r="E25" s="44">
        <v>15940</v>
      </c>
    </row>
    <row r="26" spans="1:5" ht="16.5" thickBot="1">
      <c r="A26" s="52" t="s">
        <v>8</v>
      </c>
      <c r="B26" s="53" t="s">
        <v>286</v>
      </c>
      <c r="C26" s="136">
        <f>C27+C32+C37+C38</f>
        <v>81620</v>
      </c>
      <c r="D26" s="136">
        <f>D27+D32+D37+D38</f>
        <v>43498</v>
      </c>
      <c r="E26" s="137">
        <f>E27+E32+E37+E38</f>
        <v>27500</v>
      </c>
    </row>
    <row r="27" spans="1:5" ht="15.75">
      <c r="A27" s="30" t="s">
        <v>138</v>
      </c>
      <c r="B27" s="66" t="s">
        <v>235</v>
      </c>
      <c r="C27" s="140">
        <f>SUM(C28:C31)</f>
        <v>81220</v>
      </c>
      <c r="D27" s="140">
        <f>D28+D29+D30+D31</f>
        <v>37898</v>
      </c>
      <c r="E27" s="141">
        <f>E28+E29+E30+E31</f>
        <v>27500</v>
      </c>
    </row>
    <row r="28" spans="1:5" ht="15.75">
      <c r="A28" s="28" t="s">
        <v>143</v>
      </c>
      <c r="B28" s="62" t="s">
        <v>142</v>
      </c>
      <c r="C28" s="126">
        <v>18207</v>
      </c>
      <c r="D28" s="126">
        <v>18033</v>
      </c>
      <c r="E28" s="127">
        <v>19500</v>
      </c>
    </row>
    <row r="29" spans="1:5" ht="15.75">
      <c r="A29" s="28" t="s">
        <v>144</v>
      </c>
      <c r="B29" s="62" t="s">
        <v>289</v>
      </c>
      <c r="C29" s="126">
        <v>2620</v>
      </c>
      <c r="D29" s="126">
        <v>1586</v>
      </c>
      <c r="E29" s="127"/>
    </row>
    <row r="30" spans="1:5" ht="15.75">
      <c r="A30" s="28" t="s">
        <v>145</v>
      </c>
      <c r="B30" s="62" t="s">
        <v>147</v>
      </c>
      <c r="C30" s="126">
        <v>1637</v>
      </c>
      <c r="D30" s="126">
        <v>907</v>
      </c>
      <c r="E30" s="127"/>
    </row>
    <row r="31" spans="1:5" ht="15.75">
      <c r="A31" s="31" t="s">
        <v>146</v>
      </c>
      <c r="B31" s="63" t="s">
        <v>190</v>
      </c>
      <c r="C31" s="343">
        <v>58756</v>
      </c>
      <c r="D31" s="343">
        <v>17372</v>
      </c>
      <c r="E31" s="344">
        <v>8000</v>
      </c>
    </row>
    <row r="32" spans="1:5" ht="15.75">
      <c r="A32" s="28" t="s">
        <v>139</v>
      </c>
      <c r="B32" s="20" t="s">
        <v>236</v>
      </c>
      <c r="C32" s="138">
        <f>SUM(C33:C36)</f>
        <v>0</v>
      </c>
      <c r="D32" s="138">
        <f>D33+D34+D35+D36</f>
        <v>0</v>
      </c>
      <c r="E32" s="139">
        <f>E33+E34+E35+E36</f>
        <v>0</v>
      </c>
    </row>
    <row r="33" spans="1:5" ht="15.75">
      <c r="A33" s="28" t="s">
        <v>151</v>
      </c>
      <c r="B33" s="62" t="s">
        <v>142</v>
      </c>
      <c r="C33" s="126"/>
      <c r="D33" s="126"/>
      <c r="E33" s="127"/>
    </row>
    <row r="34" spans="1:5" ht="15.75">
      <c r="A34" s="28" t="s">
        <v>152</v>
      </c>
      <c r="B34" s="62" t="s">
        <v>289</v>
      </c>
      <c r="C34" s="126"/>
      <c r="D34" s="126"/>
      <c r="E34" s="127"/>
    </row>
    <row r="35" spans="1:5" ht="15.75">
      <c r="A35" s="28" t="s">
        <v>153</v>
      </c>
      <c r="B35" s="62" t="s">
        <v>147</v>
      </c>
      <c r="C35" s="126"/>
      <c r="D35" s="126"/>
      <c r="E35" s="127"/>
    </row>
    <row r="36" spans="1:5" ht="15.75">
      <c r="A36" s="31" t="s">
        <v>154</v>
      </c>
      <c r="B36" s="63" t="s">
        <v>190</v>
      </c>
      <c r="C36" s="343"/>
      <c r="D36" s="343"/>
      <c r="E36" s="344"/>
    </row>
    <row r="37" spans="1:5" ht="15.75">
      <c r="A37" s="28" t="s">
        <v>189</v>
      </c>
      <c r="B37" s="20" t="s">
        <v>237</v>
      </c>
      <c r="C37" s="45"/>
      <c r="D37" s="45"/>
      <c r="E37" s="46"/>
    </row>
    <row r="38" spans="1:5" ht="16.5" thickBot="1">
      <c r="A38" s="27" t="s">
        <v>191</v>
      </c>
      <c r="B38" s="58" t="s">
        <v>257</v>
      </c>
      <c r="C38" s="60">
        <v>400</v>
      </c>
      <c r="D38" s="60">
        <v>5600</v>
      </c>
      <c r="E38" s="61"/>
    </row>
    <row r="39" spans="1:5" ht="22.5" thickBot="1">
      <c r="A39" s="52" t="s">
        <v>9</v>
      </c>
      <c r="B39" s="53" t="s">
        <v>296</v>
      </c>
      <c r="C39" s="163">
        <f>C40+C41</f>
        <v>0</v>
      </c>
      <c r="D39" s="163">
        <f>D40+D41</f>
        <v>0</v>
      </c>
      <c r="E39" s="164">
        <f>E40+E41</f>
        <v>0</v>
      </c>
    </row>
    <row r="40" spans="1:5" ht="15.75">
      <c r="A40" s="32" t="s">
        <v>148</v>
      </c>
      <c r="B40" s="21" t="s">
        <v>295</v>
      </c>
      <c r="C40" s="22"/>
      <c r="D40" s="22"/>
      <c r="E40" s="47"/>
    </row>
    <row r="41" spans="1:5" ht="16.5" thickBot="1">
      <c r="A41" s="31" t="s">
        <v>149</v>
      </c>
      <c r="B41" s="8" t="s">
        <v>297</v>
      </c>
      <c r="C41" s="43"/>
      <c r="D41" s="43"/>
      <c r="E41" s="44"/>
    </row>
    <row r="42" spans="1:5" ht="16.5" thickBot="1">
      <c r="A42" s="52" t="s">
        <v>10</v>
      </c>
      <c r="B42" s="59" t="s">
        <v>298</v>
      </c>
      <c r="C42" s="143">
        <f>C4+C11+C22+C26+C39</f>
        <v>1071772</v>
      </c>
      <c r="D42" s="143">
        <f>D4+D11+D22+D26+D39</f>
        <v>823007</v>
      </c>
      <c r="E42" s="144">
        <f>E4+E11+E22+E26+E39</f>
        <v>868920</v>
      </c>
    </row>
    <row r="43" spans="1:5" ht="16.5" thickBot="1">
      <c r="A43" s="372" t="s">
        <v>11</v>
      </c>
      <c r="B43" s="374" t="s">
        <v>299</v>
      </c>
      <c r="C43" s="405">
        <f>54492+176826</f>
        <v>231318</v>
      </c>
      <c r="D43" s="405">
        <v>39436</v>
      </c>
      <c r="E43" s="406"/>
    </row>
    <row r="44" spans="1:5" ht="16.5" thickBot="1">
      <c r="A44" s="372" t="s">
        <v>12</v>
      </c>
      <c r="B44" s="374" t="s">
        <v>277</v>
      </c>
      <c r="C44" s="405"/>
      <c r="D44" s="405"/>
      <c r="E44" s="406"/>
    </row>
    <row r="45" spans="1:5" ht="21.75" thickBot="1">
      <c r="A45" s="372" t="s">
        <v>13</v>
      </c>
      <c r="B45" s="374" t="s">
        <v>300</v>
      </c>
      <c r="C45" s="407">
        <f>C46+C47+C48+C51</f>
        <v>82563</v>
      </c>
      <c r="D45" s="407">
        <f>D46+D47+D48+D51</f>
        <v>640621</v>
      </c>
      <c r="E45" s="408">
        <f>E46+E47+E48+E51</f>
        <v>292791</v>
      </c>
    </row>
    <row r="46" spans="1:5" ht="15.75">
      <c r="A46" s="32" t="s">
        <v>270</v>
      </c>
      <c r="B46" s="375" t="s">
        <v>301</v>
      </c>
      <c r="C46" s="128"/>
      <c r="D46" s="128"/>
      <c r="E46" s="129">
        <f>275791+17000</f>
        <v>292791</v>
      </c>
    </row>
    <row r="47" spans="1:5" ht="15.75">
      <c r="A47" s="30" t="s">
        <v>271</v>
      </c>
      <c r="B47" s="375" t="s">
        <v>302</v>
      </c>
      <c r="C47" s="126">
        <v>71190</v>
      </c>
      <c r="D47" s="126">
        <v>73899</v>
      </c>
      <c r="E47" s="127"/>
    </row>
    <row r="48" spans="1:5" ht="15.75">
      <c r="A48" s="27" t="s">
        <v>272</v>
      </c>
      <c r="B48" s="63" t="s">
        <v>303</v>
      </c>
      <c r="C48" s="36"/>
      <c r="D48" s="36"/>
      <c r="E48" s="37"/>
    </row>
    <row r="49" spans="1:5" ht="15.75">
      <c r="A49" s="28" t="s">
        <v>276</v>
      </c>
      <c r="B49" s="63" t="s">
        <v>304</v>
      </c>
      <c r="C49" s="10"/>
      <c r="D49" s="10"/>
      <c r="E49" s="38"/>
    </row>
    <row r="50" spans="1:5" ht="22.5">
      <c r="A50" s="27" t="s">
        <v>307</v>
      </c>
      <c r="B50" s="63" t="s">
        <v>305</v>
      </c>
      <c r="C50" s="36"/>
      <c r="D50" s="36"/>
      <c r="E50" s="37"/>
    </row>
    <row r="51" spans="1:5" ht="16.5" thickBot="1">
      <c r="A51" s="33" t="s">
        <v>308</v>
      </c>
      <c r="B51" s="381" t="s">
        <v>309</v>
      </c>
      <c r="C51" s="34">
        <v>11373</v>
      </c>
      <c r="D51" s="34">
        <v>566722</v>
      </c>
      <c r="E51" s="35"/>
    </row>
    <row r="52" spans="1:5" ht="16.5" thickBot="1">
      <c r="A52" s="52" t="s">
        <v>14</v>
      </c>
      <c r="B52" s="109" t="s">
        <v>306</v>
      </c>
      <c r="C52" s="136">
        <f>C42+C43+C44+C45</f>
        <v>1385653</v>
      </c>
      <c r="D52" s="136">
        <f>D42+D43+D44+D45</f>
        <v>1503064</v>
      </c>
      <c r="E52" s="137">
        <f>E42+E43+E44+E45</f>
        <v>1161711</v>
      </c>
    </row>
    <row r="53" spans="1:5" ht="15.75">
      <c r="A53" s="702"/>
      <c r="B53" s="702"/>
      <c r="C53" s="702"/>
      <c r="D53" s="702"/>
      <c r="E53" s="702"/>
    </row>
    <row r="54" spans="1:5" ht="15.75">
      <c r="A54" s="5"/>
      <c r="B54" s="6"/>
      <c r="C54" s="1"/>
      <c r="D54" s="1"/>
      <c r="E54" s="1"/>
    </row>
    <row r="55" spans="1:5" ht="15.75">
      <c r="A55" s="704" t="s">
        <v>30</v>
      </c>
      <c r="B55" s="704"/>
      <c r="C55" s="704"/>
      <c r="D55" s="704"/>
      <c r="E55" s="704"/>
    </row>
    <row r="56" spans="1:5" ht="16.5" thickBot="1">
      <c r="A56" s="700" t="s">
        <v>280</v>
      </c>
      <c r="B56" s="700"/>
      <c r="C56" s="7"/>
      <c r="D56" s="703" t="s">
        <v>38</v>
      </c>
      <c r="E56" s="703"/>
    </row>
    <row r="57" spans="1:5" ht="24.75" thickBot="1">
      <c r="A57" s="67" t="s">
        <v>1</v>
      </c>
      <c r="B57" s="68" t="s">
        <v>31</v>
      </c>
      <c r="C57" s="68" t="s">
        <v>310</v>
      </c>
      <c r="D57" s="68" t="s">
        <v>311</v>
      </c>
      <c r="E57" s="132" t="s">
        <v>312</v>
      </c>
    </row>
    <row r="58" spans="1:5" ht="16.5" thickBot="1">
      <c r="A58" s="111">
        <v>1</v>
      </c>
      <c r="B58" s="112">
        <v>2</v>
      </c>
      <c r="C58" s="112">
        <v>3</v>
      </c>
      <c r="D58" s="112">
        <v>4</v>
      </c>
      <c r="E58" s="113">
        <v>5</v>
      </c>
    </row>
    <row r="59" spans="1:5" ht="16.5" thickBot="1">
      <c r="A59" s="56" t="s">
        <v>3</v>
      </c>
      <c r="B59" s="103" t="s">
        <v>313</v>
      </c>
      <c r="C59" s="145">
        <f>SUM(C60:C71)</f>
        <v>1191179</v>
      </c>
      <c r="D59" s="145">
        <f>SUM(D60:D71)</f>
        <v>1332784</v>
      </c>
      <c r="E59" s="146">
        <f>SUM(E60:E71)</f>
        <v>1002687</v>
      </c>
    </row>
    <row r="60" spans="1:5" ht="15.75">
      <c r="A60" s="32" t="s">
        <v>155</v>
      </c>
      <c r="B60" s="21" t="s">
        <v>32</v>
      </c>
      <c r="C60" s="23">
        <v>276579</v>
      </c>
      <c r="D60" s="23">
        <v>233475</v>
      </c>
      <c r="E60" s="24">
        <v>228901</v>
      </c>
    </row>
    <row r="61" spans="1:5" ht="15.75">
      <c r="A61" s="28" t="s">
        <v>156</v>
      </c>
      <c r="B61" s="9" t="s">
        <v>33</v>
      </c>
      <c r="C61" s="11">
        <v>89332</v>
      </c>
      <c r="D61" s="11">
        <v>74567</v>
      </c>
      <c r="E61" s="12">
        <v>64301</v>
      </c>
    </row>
    <row r="62" spans="1:5" ht="15.75">
      <c r="A62" s="28" t="s">
        <v>157</v>
      </c>
      <c r="B62" s="9" t="s">
        <v>231</v>
      </c>
      <c r="C62" s="18">
        <v>220525</v>
      </c>
      <c r="D62" s="18">
        <v>210130</v>
      </c>
      <c r="E62" s="19">
        <f>164772+17000</f>
        <v>181772</v>
      </c>
    </row>
    <row r="63" spans="1:5" ht="15.75">
      <c r="A63" s="28" t="s">
        <v>158</v>
      </c>
      <c r="B63" s="25" t="s">
        <v>116</v>
      </c>
      <c r="C63" s="18">
        <v>67345</v>
      </c>
      <c r="D63" s="18">
        <v>79787</v>
      </c>
      <c r="E63" s="19">
        <v>78000</v>
      </c>
    </row>
    <row r="64" spans="1:5" ht="15.75">
      <c r="A64" s="28" t="s">
        <v>194</v>
      </c>
      <c r="B64" s="48" t="s">
        <v>429</v>
      </c>
      <c r="C64" s="18">
        <v>278649</v>
      </c>
      <c r="D64" s="18">
        <v>230018</v>
      </c>
      <c r="E64" s="19">
        <v>232871</v>
      </c>
    </row>
    <row r="65" spans="1:5" ht="15.75">
      <c r="A65" s="28" t="s">
        <v>159</v>
      </c>
      <c r="B65" s="9" t="s">
        <v>179</v>
      </c>
      <c r="C65" s="18">
        <v>15794</v>
      </c>
      <c r="D65" s="18">
        <v>26167</v>
      </c>
      <c r="E65" s="19">
        <v>24500</v>
      </c>
    </row>
    <row r="66" spans="1:5" ht="15.75">
      <c r="A66" s="28" t="s">
        <v>160</v>
      </c>
      <c r="B66" s="64" t="s">
        <v>195</v>
      </c>
      <c r="C66" s="18">
        <v>163738</v>
      </c>
      <c r="D66" s="18">
        <v>112352</v>
      </c>
      <c r="E66" s="19">
        <v>134502</v>
      </c>
    </row>
    <row r="67" spans="1:5" ht="15.75">
      <c r="A67" s="28" t="s">
        <v>197</v>
      </c>
      <c r="B67" s="64" t="s">
        <v>253</v>
      </c>
      <c r="C67" s="18"/>
      <c r="D67" s="18">
        <v>280000</v>
      </c>
      <c r="E67" s="19"/>
    </row>
    <row r="68" spans="1:5" ht="15.75">
      <c r="A68" s="28" t="s">
        <v>198</v>
      </c>
      <c r="B68" s="9" t="s">
        <v>110</v>
      </c>
      <c r="C68" s="18">
        <v>79217</v>
      </c>
      <c r="D68" s="18">
        <v>83493</v>
      </c>
      <c r="E68" s="19">
        <v>55420</v>
      </c>
    </row>
    <row r="69" spans="1:5" ht="15.75">
      <c r="A69" s="28" t="s">
        <v>199</v>
      </c>
      <c r="B69" s="9" t="s">
        <v>34</v>
      </c>
      <c r="C69" s="18"/>
      <c r="D69" s="18">
        <v>2795</v>
      </c>
      <c r="E69" s="19">
        <v>2420</v>
      </c>
    </row>
    <row r="70" spans="1:5" ht="15.75">
      <c r="A70" s="27" t="s">
        <v>200</v>
      </c>
      <c r="B70" s="26" t="s">
        <v>196</v>
      </c>
      <c r="C70" s="18"/>
      <c r="D70" s="18"/>
      <c r="E70" s="19"/>
    </row>
    <row r="71" spans="1:5" ht="16.5" thickBot="1">
      <c r="A71" s="33" t="s">
        <v>203</v>
      </c>
      <c r="B71" s="49" t="s">
        <v>201</v>
      </c>
      <c r="C71" s="50"/>
      <c r="D71" s="50"/>
      <c r="E71" s="51"/>
    </row>
    <row r="72" spans="1:5" ht="16.5" thickBot="1">
      <c r="A72" s="52" t="s">
        <v>4</v>
      </c>
      <c r="B72" s="100" t="s">
        <v>287</v>
      </c>
      <c r="C72" s="147">
        <f>SUM(C73:C79)</f>
        <v>136030</v>
      </c>
      <c r="D72" s="147">
        <f>SUM(D73:D79)</f>
        <v>55936</v>
      </c>
      <c r="E72" s="148">
        <f>SUM(E73:E79)</f>
        <v>5125</v>
      </c>
    </row>
    <row r="73" spans="1:5" ht="15.75">
      <c r="A73" s="30" t="s">
        <v>161</v>
      </c>
      <c r="B73" s="14" t="s">
        <v>108</v>
      </c>
      <c r="C73" s="15">
        <v>71048</v>
      </c>
      <c r="D73" s="15">
        <v>10263</v>
      </c>
      <c r="E73" s="16">
        <v>2400</v>
      </c>
    </row>
    <row r="74" spans="1:5" ht="15.75">
      <c r="A74" s="30" t="s">
        <v>162</v>
      </c>
      <c r="B74" s="9" t="s">
        <v>471</v>
      </c>
      <c r="C74" s="11">
        <v>64982</v>
      </c>
      <c r="D74" s="11">
        <v>36536</v>
      </c>
      <c r="E74" s="12">
        <v>1700</v>
      </c>
    </row>
    <row r="75" spans="1:5" ht="15.75">
      <c r="A75" s="30" t="s">
        <v>163</v>
      </c>
      <c r="B75" s="9" t="s">
        <v>563</v>
      </c>
      <c r="C75" s="11"/>
      <c r="D75" s="11">
        <v>1572</v>
      </c>
      <c r="E75" s="12">
        <v>600</v>
      </c>
    </row>
    <row r="76" spans="1:5" ht="15.75">
      <c r="A76" s="30" t="s">
        <v>164</v>
      </c>
      <c r="B76" s="9" t="s">
        <v>564</v>
      </c>
      <c r="C76" s="11"/>
      <c r="D76" s="11">
        <v>7565</v>
      </c>
      <c r="E76" s="12">
        <v>425</v>
      </c>
    </row>
    <row r="77" spans="1:5" ht="15.75">
      <c r="A77" s="30" t="s">
        <v>165</v>
      </c>
      <c r="B77" s="9" t="s">
        <v>109</v>
      </c>
      <c r="C77" s="11"/>
      <c r="D77" s="11"/>
      <c r="E77" s="12"/>
    </row>
    <row r="78" spans="1:5" ht="15.75">
      <c r="A78" s="27" t="s">
        <v>202</v>
      </c>
      <c r="B78" s="26" t="s">
        <v>217</v>
      </c>
      <c r="C78" s="18"/>
      <c r="D78" s="18"/>
      <c r="E78" s="19"/>
    </row>
    <row r="79" spans="1:5" ht="16.5" thickBot="1">
      <c r="A79" s="31" t="s">
        <v>218</v>
      </c>
      <c r="B79" s="26" t="s">
        <v>123</v>
      </c>
      <c r="C79" s="18"/>
      <c r="D79" s="18"/>
      <c r="E79" s="19"/>
    </row>
    <row r="80" spans="1:5" ht="16.5" thickBot="1">
      <c r="A80" s="52" t="s">
        <v>5</v>
      </c>
      <c r="B80" s="100" t="s">
        <v>288</v>
      </c>
      <c r="C80" s="147">
        <f>SUM(C81:C82)</f>
        <v>0</v>
      </c>
      <c r="D80" s="147">
        <f>SUM(D81:D82)</f>
        <v>0</v>
      </c>
      <c r="E80" s="148">
        <f>SUM(E81:E82)</f>
        <v>80000</v>
      </c>
    </row>
    <row r="81" spans="1:5" ht="15.75">
      <c r="A81" s="30" t="s">
        <v>128</v>
      </c>
      <c r="B81" s="14" t="s">
        <v>45</v>
      </c>
      <c r="C81" s="15"/>
      <c r="D81" s="15"/>
      <c r="E81" s="16">
        <v>22000</v>
      </c>
    </row>
    <row r="82" spans="1:5" ht="16.5" thickBot="1">
      <c r="A82" s="28" t="s">
        <v>129</v>
      </c>
      <c r="B82" s="9" t="s">
        <v>46</v>
      </c>
      <c r="C82" s="11"/>
      <c r="D82" s="11"/>
      <c r="E82" s="12">
        <v>58000</v>
      </c>
    </row>
    <row r="83" spans="1:5" ht="16.5" thickBot="1">
      <c r="A83" s="52" t="s">
        <v>6</v>
      </c>
      <c r="B83" s="100" t="s">
        <v>314</v>
      </c>
      <c r="C83" s="101"/>
      <c r="D83" s="101"/>
      <c r="E83" s="102"/>
    </row>
    <row r="84" spans="1:5" ht="16.5" thickBot="1">
      <c r="A84" s="52" t="s">
        <v>7</v>
      </c>
      <c r="B84" s="373" t="s">
        <v>315</v>
      </c>
      <c r="C84" s="147">
        <f>C59+C72+C80+C83</f>
        <v>1327209</v>
      </c>
      <c r="D84" s="147">
        <f>D59+D72+D80+D83</f>
        <v>1388720</v>
      </c>
      <c r="E84" s="148">
        <f>E59+E72+E80+E83</f>
        <v>1087812</v>
      </c>
    </row>
    <row r="85" spans="1:5" ht="16.5" thickBot="1">
      <c r="A85" s="52" t="s">
        <v>8</v>
      </c>
      <c r="B85" s="100" t="s">
        <v>316</v>
      </c>
      <c r="C85" s="147">
        <f>SUM(C86:C91)</f>
        <v>19009</v>
      </c>
      <c r="D85" s="147">
        <f>SUM(D86:D91)</f>
        <v>71495</v>
      </c>
      <c r="E85" s="148">
        <f>SUM(E86:E91)</f>
        <v>73899</v>
      </c>
    </row>
    <row r="86" spans="1:5" ht="15.75">
      <c r="A86" s="30" t="s">
        <v>138</v>
      </c>
      <c r="B86" s="14" t="s">
        <v>320</v>
      </c>
      <c r="C86" s="15">
        <v>23484</v>
      </c>
      <c r="D86" s="15"/>
      <c r="E86" s="16"/>
    </row>
    <row r="87" spans="1:5" ht="15.75">
      <c r="A87" s="27" t="s">
        <v>139</v>
      </c>
      <c r="B87" s="14" t="s">
        <v>321</v>
      </c>
      <c r="C87" s="382"/>
      <c r="D87" s="382">
        <v>71190</v>
      </c>
      <c r="E87" s="383">
        <v>73899</v>
      </c>
    </row>
    <row r="88" spans="1:5" ht="15.75">
      <c r="A88" s="27" t="s">
        <v>189</v>
      </c>
      <c r="B88" s="26" t="s">
        <v>322</v>
      </c>
      <c r="C88" s="11"/>
      <c r="D88" s="11"/>
      <c r="E88" s="12"/>
    </row>
    <row r="89" spans="1:5" ht="15.75">
      <c r="A89" s="27" t="s">
        <v>191</v>
      </c>
      <c r="B89" s="26" t="s">
        <v>323</v>
      </c>
      <c r="C89" s="18"/>
      <c r="D89" s="18"/>
      <c r="E89" s="19"/>
    </row>
    <row r="90" spans="1:5" ht="22.5">
      <c r="A90" s="27" t="s">
        <v>317</v>
      </c>
      <c r="B90" s="26" t="s">
        <v>324</v>
      </c>
      <c r="C90" s="18"/>
      <c r="D90" s="18"/>
      <c r="E90" s="19"/>
    </row>
    <row r="91" spans="1:5" ht="16.5" thickBot="1">
      <c r="A91" s="31" t="s">
        <v>318</v>
      </c>
      <c r="B91" s="49" t="s">
        <v>325</v>
      </c>
      <c r="C91" s="34">
        <v>-4475</v>
      </c>
      <c r="D91" s="34">
        <v>305</v>
      </c>
      <c r="E91" s="412"/>
    </row>
    <row r="92" spans="1:5" ht="16.5" thickBot="1">
      <c r="A92" s="52" t="s">
        <v>9</v>
      </c>
      <c r="B92" s="110" t="s">
        <v>319</v>
      </c>
      <c r="C92" s="147">
        <f>C84+C85</f>
        <v>1346218</v>
      </c>
      <c r="D92" s="147">
        <f>D84+D85</f>
        <v>1460215</v>
      </c>
      <c r="E92" s="148">
        <f>E84+E85</f>
        <v>1161711</v>
      </c>
    </row>
    <row r="93" spans="1:5" ht="15.75">
      <c r="A93" s="702"/>
      <c r="B93" s="702"/>
      <c r="C93" s="702"/>
      <c r="D93" s="702"/>
      <c r="E93" s="702"/>
    </row>
    <row r="95" spans="1:5" ht="15.75">
      <c r="A95" s="701" t="s">
        <v>327</v>
      </c>
      <c r="B95" s="701"/>
      <c r="C95" s="701"/>
      <c r="D95" s="701"/>
      <c r="E95" s="701"/>
    </row>
    <row r="96" spans="1:2" ht="16.5" thickBot="1">
      <c r="A96" s="700" t="s">
        <v>281</v>
      </c>
      <c r="B96" s="700"/>
    </row>
    <row r="97" spans="1:5" ht="21.75" thickBot="1">
      <c r="A97" s="52">
        <v>1</v>
      </c>
      <c r="B97" s="100" t="s">
        <v>326</v>
      </c>
      <c r="C97" s="136">
        <f>+C42-C84</f>
        <v>-255437</v>
      </c>
      <c r="D97" s="136">
        <f>+D42-D84</f>
        <v>-565713</v>
      </c>
      <c r="E97" s="137">
        <f>+E42-E84</f>
        <v>-218892</v>
      </c>
    </row>
    <row r="98" spans="3:5" ht="15.75">
      <c r="C98" s="392"/>
      <c r="D98" s="392"/>
      <c r="E98" s="392"/>
    </row>
    <row r="99" spans="1:5" ht="15.75">
      <c r="A99" s="701" t="s">
        <v>328</v>
      </c>
      <c r="B99" s="701"/>
      <c r="C99" s="701"/>
      <c r="D99" s="701"/>
      <c r="E99" s="701"/>
    </row>
    <row r="100" spans="1:2" ht="16.5" thickBot="1">
      <c r="A100" s="700" t="s">
        <v>282</v>
      </c>
      <c r="B100" s="700"/>
    </row>
    <row r="101" spans="1:5" ht="16.5" thickBot="1">
      <c r="A101" s="52" t="s">
        <v>3</v>
      </c>
      <c r="B101" s="100" t="s">
        <v>329</v>
      </c>
      <c r="C101" s="398">
        <f>C102-C103</f>
        <v>63554</v>
      </c>
      <c r="D101" s="398">
        <f>D102-D103</f>
        <v>569126</v>
      </c>
      <c r="E101" s="399">
        <f>E102-E103</f>
        <v>218892</v>
      </c>
    </row>
    <row r="102" spans="1:5" ht="22.5">
      <c r="A102" s="30" t="s">
        <v>155</v>
      </c>
      <c r="B102" s="14" t="s">
        <v>331</v>
      </c>
      <c r="C102" s="394">
        <f>+C45</f>
        <v>82563</v>
      </c>
      <c r="D102" s="394">
        <f>+D45</f>
        <v>640621</v>
      </c>
      <c r="E102" s="395">
        <f>+E45</f>
        <v>292791</v>
      </c>
    </row>
    <row r="103" spans="1:5" ht="23.25" thickBot="1">
      <c r="A103" s="33" t="s">
        <v>156</v>
      </c>
      <c r="B103" s="49" t="s">
        <v>330</v>
      </c>
      <c r="C103" s="396">
        <f>+C85</f>
        <v>19009</v>
      </c>
      <c r="D103" s="396">
        <f>+D85</f>
        <v>71495</v>
      </c>
      <c r="E103" s="397">
        <f>+E85</f>
        <v>73899</v>
      </c>
    </row>
    <row r="104" spans="1:5" ht="15.75">
      <c r="A104" s="668"/>
      <c r="B104" s="48"/>
      <c r="C104" s="669"/>
      <c r="D104" s="669"/>
      <c r="E104" s="669"/>
    </row>
    <row r="105" spans="1:2" ht="16.5" thickBot="1">
      <c r="A105" s="671" t="s">
        <v>573</v>
      </c>
      <c r="B105" s="670"/>
    </row>
    <row r="106" spans="1:5" ht="16.5" thickBot="1">
      <c r="A106" s="665"/>
      <c r="B106" s="666" t="s">
        <v>550</v>
      </c>
      <c r="C106" s="666"/>
      <c r="D106" s="666"/>
      <c r="E106" s="667">
        <v>45</v>
      </c>
    </row>
  </sheetData>
  <sheetProtection/>
  <mergeCells count="9">
    <mergeCell ref="A93:E93"/>
    <mergeCell ref="A95:E95"/>
    <mergeCell ref="A96:B96"/>
    <mergeCell ref="A99:E99"/>
    <mergeCell ref="A100:B100"/>
    <mergeCell ref="A53:E53"/>
    <mergeCell ref="A55:E55"/>
    <mergeCell ref="A56:B56"/>
    <mergeCell ref="D56:E5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Ócsa Város Polgármesteri Hivatalának
2010. ÉVI KÖLTSÉGVETÉSÉNEK PÉNZÜGYI MÉRLEGE
&amp;R&amp;"Times New Roman CE,Félkövér dőlt"&amp;11 3.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42"/>
  <sheetViews>
    <sheetView zoomScale="120" zoomScaleNormal="120" workbookViewId="0" topLeftCell="A31">
      <selection activeCell="E43" sqref="E43"/>
    </sheetView>
  </sheetViews>
  <sheetFormatPr defaultColWidth="9.00390625" defaultRowHeight="12.75"/>
  <cols>
    <col min="1" max="1" width="7.50390625" style="131" customWidth="1"/>
    <col min="2" max="2" width="48.875" style="131" customWidth="1"/>
    <col min="3" max="3" width="11.375" style="131" customWidth="1"/>
    <col min="4" max="4" width="11.125" style="131" customWidth="1"/>
    <col min="5" max="5" width="10.875" style="131" customWidth="1"/>
    <col min="6" max="6" width="13.00390625" style="131" customWidth="1"/>
    <col min="7" max="16384" width="9.375" style="131" customWidth="1"/>
  </cols>
  <sheetData>
    <row r="3" spans="1:6" ht="15.75">
      <c r="A3" s="485" t="s">
        <v>0</v>
      </c>
      <c r="B3" s="485"/>
      <c r="C3" s="485"/>
      <c r="D3" s="485"/>
      <c r="E3" s="485"/>
      <c r="F3" s="486"/>
    </row>
    <row r="4" spans="1:6" ht="16.5" thickBot="1">
      <c r="A4" s="485"/>
      <c r="B4" s="485"/>
      <c r="C4" s="485"/>
      <c r="D4" s="715"/>
      <c r="E4" s="715"/>
      <c r="F4" s="487" t="s">
        <v>440</v>
      </c>
    </row>
    <row r="5" spans="1:6" ht="15.75">
      <c r="A5" s="709" t="s">
        <v>1</v>
      </c>
      <c r="B5" s="711" t="s">
        <v>2</v>
      </c>
      <c r="C5" s="713" t="s">
        <v>568</v>
      </c>
      <c r="D5" s="714"/>
      <c r="E5" s="714"/>
      <c r="F5" s="488"/>
    </row>
    <row r="6" spans="1:6" ht="26.25" thickBot="1">
      <c r="A6" s="710"/>
      <c r="B6" s="712"/>
      <c r="C6" s="489" t="s">
        <v>453</v>
      </c>
      <c r="D6" s="489" t="s">
        <v>311</v>
      </c>
      <c r="E6" s="490" t="s">
        <v>454</v>
      </c>
      <c r="F6" s="491" t="s">
        <v>455</v>
      </c>
    </row>
    <row r="7" spans="1:6" ht="16.5" thickBot="1">
      <c r="A7" s="492">
        <v>1</v>
      </c>
      <c r="B7" s="493">
        <v>2</v>
      </c>
      <c r="C7" s="493">
        <v>4</v>
      </c>
      <c r="D7" s="493">
        <v>5</v>
      </c>
      <c r="E7" s="494">
        <v>6</v>
      </c>
      <c r="F7" s="495">
        <v>7</v>
      </c>
    </row>
    <row r="8" spans="1:6" ht="16.5" thickBot="1">
      <c r="A8" s="496" t="s">
        <v>3</v>
      </c>
      <c r="B8" s="497" t="s">
        <v>442</v>
      </c>
      <c r="C8" s="498">
        <f>SUM(C9:C12)</f>
        <v>26614</v>
      </c>
      <c r="D8" s="498">
        <f>SUM(D9:D12)</f>
        <v>29982</v>
      </c>
      <c r="E8" s="499">
        <f>SUM(E9:E12)</f>
        <v>7800</v>
      </c>
      <c r="F8" s="500">
        <f>E8/D8</f>
        <v>0.26015609365619374</v>
      </c>
    </row>
    <row r="9" spans="1:6" ht="15.75">
      <c r="A9" s="501" t="s">
        <v>155</v>
      </c>
      <c r="B9" s="502" t="s">
        <v>117</v>
      </c>
      <c r="C9" s="503">
        <v>22661</v>
      </c>
      <c r="D9" s="503">
        <v>25539</v>
      </c>
      <c r="E9" s="504">
        <v>7000</v>
      </c>
      <c r="F9" s="505">
        <f>E9/D9</f>
        <v>0.27409060652335643</v>
      </c>
    </row>
    <row r="10" spans="1:6" ht="15.75">
      <c r="A10" s="506" t="s">
        <v>156</v>
      </c>
      <c r="B10" s="507" t="s">
        <v>561</v>
      </c>
      <c r="C10" s="508">
        <v>3883</v>
      </c>
      <c r="D10" s="508">
        <v>4443</v>
      </c>
      <c r="E10" s="509">
        <v>800</v>
      </c>
      <c r="F10" s="510">
        <f aca="true" t="shared" si="0" ref="F10:F19">E10/D10</f>
        <v>0.18005851901868108</v>
      </c>
    </row>
    <row r="11" spans="1:6" ht="15.75">
      <c r="A11" s="506" t="s">
        <v>157</v>
      </c>
      <c r="B11" s="507" t="s">
        <v>562</v>
      </c>
      <c r="C11" s="508">
        <v>70</v>
      </c>
      <c r="D11" s="508"/>
      <c r="E11" s="509"/>
      <c r="F11" s="510"/>
    </row>
    <row r="12" spans="1:6" ht="16.5" thickBot="1">
      <c r="A12" s="506"/>
      <c r="B12" s="507"/>
      <c r="C12" s="508"/>
      <c r="D12" s="508"/>
      <c r="E12" s="509"/>
      <c r="F12" s="510"/>
    </row>
    <row r="13" spans="1:6" ht="16.5" thickBot="1">
      <c r="A13" s="496" t="s">
        <v>4</v>
      </c>
      <c r="B13" s="497" t="s">
        <v>443</v>
      </c>
      <c r="C13" s="511">
        <f>SUM(C14:C16)</f>
        <v>278719</v>
      </c>
      <c r="D13" s="511">
        <f>SUM(D14:D16)</f>
        <v>230019</v>
      </c>
      <c r="E13" s="512">
        <f>SUM(E14:E16)</f>
        <v>232871</v>
      </c>
      <c r="F13" s="500">
        <f t="shared" si="0"/>
        <v>1.012398975736787</v>
      </c>
    </row>
    <row r="14" spans="1:6" ht="15.75">
      <c r="A14" s="501" t="s">
        <v>161</v>
      </c>
      <c r="B14" s="502" t="s">
        <v>444</v>
      </c>
      <c r="C14" s="503">
        <v>278649</v>
      </c>
      <c r="D14" s="503">
        <v>230019</v>
      </c>
      <c r="E14" s="504">
        <v>232871</v>
      </c>
      <c r="F14" s="505">
        <f t="shared" si="0"/>
        <v>1.012398975736787</v>
      </c>
    </row>
    <row r="15" spans="1:6" ht="15.75">
      <c r="A15" s="501" t="s">
        <v>162</v>
      </c>
      <c r="B15" s="502" t="s">
        <v>445</v>
      </c>
      <c r="C15" s="503">
        <v>70</v>
      </c>
      <c r="D15" s="503"/>
      <c r="E15" s="504"/>
      <c r="F15" s="510"/>
    </row>
    <row r="16" spans="1:6" ht="16.5" thickBot="1">
      <c r="A16" s="513"/>
      <c r="B16" s="514"/>
      <c r="C16" s="515">
        <v>0</v>
      </c>
      <c r="D16" s="515"/>
      <c r="E16" s="516"/>
      <c r="F16" s="517"/>
    </row>
    <row r="17" spans="1:6" ht="16.5" thickBot="1">
      <c r="A17" s="518" t="s">
        <v>5</v>
      </c>
      <c r="B17" s="497" t="s">
        <v>120</v>
      </c>
      <c r="C17" s="498">
        <v>548</v>
      </c>
      <c r="D17" s="498">
        <v>289</v>
      </c>
      <c r="E17" s="499"/>
      <c r="F17" s="519">
        <f t="shared" si="0"/>
        <v>0</v>
      </c>
    </row>
    <row r="18" spans="1:6" ht="16.5" thickBot="1">
      <c r="A18" s="520"/>
      <c r="B18" s="521"/>
      <c r="C18" s="522"/>
      <c r="D18" s="522"/>
      <c r="E18" s="523"/>
      <c r="F18" s="524"/>
    </row>
    <row r="19" spans="1:6" ht="16.5" thickBot="1">
      <c r="A19" s="496" t="s">
        <v>6</v>
      </c>
      <c r="B19" s="497" t="s">
        <v>446</v>
      </c>
      <c r="C19" s="511">
        <f>C8+C13+C17</f>
        <v>305881</v>
      </c>
      <c r="D19" s="511">
        <f>D8+D13+D17</f>
        <v>260290</v>
      </c>
      <c r="E19" s="511">
        <f>E8+E13+E17</f>
        <v>240671</v>
      </c>
      <c r="F19" s="519">
        <f t="shared" si="0"/>
        <v>0.9246263782703907</v>
      </c>
    </row>
    <row r="20" spans="1:6" ht="15.75">
      <c r="A20" s="525"/>
      <c r="B20" s="525"/>
      <c r="C20" s="526"/>
      <c r="D20" s="526"/>
      <c r="E20" s="526"/>
      <c r="F20" s="527"/>
    </row>
    <row r="21" spans="1:6" ht="15.75">
      <c r="A21" s="528"/>
      <c r="B21" s="528"/>
      <c r="C21" s="528"/>
      <c r="D21" s="528"/>
      <c r="E21" s="528"/>
      <c r="F21" s="2"/>
    </row>
    <row r="22" spans="1:6" ht="15.75">
      <c r="A22" s="716" t="s">
        <v>30</v>
      </c>
      <c r="B22" s="716"/>
      <c r="C22" s="716"/>
      <c r="D22" s="716"/>
      <c r="E22" s="716"/>
      <c r="F22" s="2"/>
    </row>
    <row r="23" spans="1:6" ht="16.5" thickBot="1">
      <c r="A23" s="529"/>
      <c r="B23" s="529"/>
      <c r="C23" s="529"/>
      <c r="D23" s="703"/>
      <c r="E23" s="703"/>
      <c r="F23" s="2" t="s">
        <v>440</v>
      </c>
    </row>
    <row r="24" spans="1:6" ht="15.75">
      <c r="A24" s="709" t="s">
        <v>1</v>
      </c>
      <c r="B24" s="711" t="s">
        <v>447</v>
      </c>
      <c r="C24" s="713" t="s">
        <v>568</v>
      </c>
      <c r="D24" s="714"/>
      <c r="E24" s="714"/>
      <c r="F24" s="488"/>
    </row>
    <row r="25" spans="1:6" ht="26.25" thickBot="1">
      <c r="A25" s="710"/>
      <c r="B25" s="712"/>
      <c r="C25" s="489" t="s">
        <v>453</v>
      </c>
      <c r="D25" s="489" t="s">
        <v>311</v>
      </c>
      <c r="E25" s="490" t="s">
        <v>454</v>
      </c>
      <c r="F25" s="530" t="s">
        <v>441</v>
      </c>
    </row>
    <row r="26" spans="1:6" ht="16.5" thickBot="1">
      <c r="A26" s="492">
        <v>1</v>
      </c>
      <c r="B26" s="493">
        <v>2</v>
      </c>
      <c r="C26" s="493">
        <v>4</v>
      </c>
      <c r="D26" s="493">
        <v>5</v>
      </c>
      <c r="E26" s="494">
        <v>6</v>
      </c>
      <c r="F26" s="531" t="s">
        <v>448</v>
      </c>
    </row>
    <row r="27" spans="1:6" ht="16.5" thickBot="1">
      <c r="A27" s="532" t="s">
        <v>3</v>
      </c>
      <c r="B27" s="533" t="s">
        <v>449</v>
      </c>
      <c r="C27" s="534">
        <f>C28+C29+C30+C31+C32</f>
        <v>305326</v>
      </c>
      <c r="D27" s="534">
        <f>D28+D29+D30+D31+D32</f>
        <v>258977</v>
      </c>
      <c r="E27" s="535">
        <f>E28+E29+E30+E31+E32</f>
        <v>239671</v>
      </c>
      <c r="F27" s="500">
        <f>E27/D27</f>
        <v>0.9254528394413404</v>
      </c>
    </row>
    <row r="28" spans="1:6" ht="15.75">
      <c r="A28" s="536" t="s">
        <v>155</v>
      </c>
      <c r="B28" s="537" t="s">
        <v>32</v>
      </c>
      <c r="C28" s="538">
        <v>190646</v>
      </c>
      <c r="D28" s="538">
        <v>155366</v>
      </c>
      <c r="E28" s="539">
        <v>149785</v>
      </c>
      <c r="F28" s="505">
        <f aca="true" t="shared" si="1" ref="F28:F35">E28/D28</f>
        <v>0.964078369784895</v>
      </c>
    </row>
    <row r="29" spans="1:6" ht="15.75">
      <c r="A29" s="506" t="s">
        <v>156</v>
      </c>
      <c r="B29" s="507" t="s">
        <v>33</v>
      </c>
      <c r="C29" s="540">
        <v>59740</v>
      </c>
      <c r="D29" s="540">
        <v>47303</v>
      </c>
      <c r="E29" s="541">
        <v>41276</v>
      </c>
      <c r="F29" s="510">
        <f t="shared" si="1"/>
        <v>0.8725873623237427</v>
      </c>
    </row>
    <row r="30" spans="1:6" ht="15.75">
      <c r="A30" s="506" t="s">
        <v>157</v>
      </c>
      <c r="B30" s="507" t="s">
        <v>450</v>
      </c>
      <c r="C30" s="542">
        <v>47944</v>
      </c>
      <c r="D30" s="542">
        <v>46347</v>
      </c>
      <c r="E30" s="543">
        <v>39145</v>
      </c>
      <c r="F30" s="510">
        <f t="shared" si="1"/>
        <v>0.8446069864284635</v>
      </c>
    </row>
    <row r="31" spans="1:6" ht="15.75">
      <c r="A31" s="506" t="s">
        <v>158</v>
      </c>
      <c r="B31" s="544" t="s">
        <v>116</v>
      </c>
      <c r="C31" s="542">
        <v>1833</v>
      </c>
      <c r="D31" s="542">
        <v>1714</v>
      </c>
      <c r="E31" s="543">
        <v>4665</v>
      </c>
      <c r="F31" s="510">
        <f t="shared" si="1"/>
        <v>2.721703617269545</v>
      </c>
    </row>
    <row r="32" spans="1:6" ht="15.75">
      <c r="A32" s="506" t="s">
        <v>267</v>
      </c>
      <c r="B32" s="544" t="s">
        <v>34</v>
      </c>
      <c r="C32" s="540">
        <v>5163</v>
      </c>
      <c r="D32" s="540">
        <v>8247</v>
      </c>
      <c r="E32" s="541">
        <v>4800</v>
      </c>
      <c r="F32" s="510">
        <f t="shared" si="1"/>
        <v>0.5820298290287377</v>
      </c>
    </row>
    <row r="33" spans="1:6" ht="16.5" thickBot="1">
      <c r="A33" s="520"/>
      <c r="B33" s="545"/>
      <c r="C33" s="546"/>
      <c r="D33" s="546"/>
      <c r="E33" s="547"/>
      <c r="F33" s="517"/>
    </row>
    <row r="34" spans="1:6" ht="16.5" thickBot="1">
      <c r="A34" s="548" t="s">
        <v>4</v>
      </c>
      <c r="B34" s="549" t="s">
        <v>451</v>
      </c>
      <c r="C34" s="550">
        <v>281</v>
      </c>
      <c r="D34" s="550">
        <v>713</v>
      </c>
      <c r="E34" s="551">
        <v>1000</v>
      </c>
      <c r="F34" s="519">
        <f t="shared" si="1"/>
        <v>1.402524544179523</v>
      </c>
    </row>
    <row r="35" spans="1:6" ht="15.75">
      <c r="A35" s="552"/>
      <c r="B35" s="553" t="s">
        <v>439</v>
      </c>
      <c r="C35" s="554">
        <v>234</v>
      </c>
      <c r="D35" s="554">
        <v>713</v>
      </c>
      <c r="E35" s="555">
        <v>1000</v>
      </c>
      <c r="F35" s="556">
        <f t="shared" si="1"/>
        <v>1.402524544179523</v>
      </c>
    </row>
    <row r="36" spans="1:6" ht="16.5" thickBot="1">
      <c r="A36" s="557"/>
      <c r="B36" s="558"/>
      <c r="C36" s="559"/>
      <c r="D36" s="559"/>
      <c r="E36" s="560"/>
      <c r="F36" s="561"/>
    </row>
    <row r="37" spans="1:6" ht="16.5" thickBot="1">
      <c r="A37" s="496" t="s">
        <v>5</v>
      </c>
      <c r="B37" s="562" t="s">
        <v>325</v>
      </c>
      <c r="C37" s="569">
        <v>-86</v>
      </c>
      <c r="D37" s="569"/>
      <c r="E37" s="563"/>
      <c r="F37" s="564"/>
    </row>
    <row r="38" spans="1:6" ht="16.5" thickBot="1">
      <c r="A38" s="496"/>
      <c r="B38" s="562"/>
      <c r="C38" s="511"/>
      <c r="D38" s="511"/>
      <c r="E38" s="563"/>
      <c r="F38" s="524"/>
    </row>
    <row r="39" spans="1:6" ht="16.5" thickBot="1">
      <c r="A39" s="496" t="s">
        <v>6</v>
      </c>
      <c r="B39" s="565" t="s">
        <v>452</v>
      </c>
      <c r="C39" s="566">
        <f>C27+C34+C37</f>
        <v>305521</v>
      </c>
      <c r="D39" s="566">
        <f>D27+D34</f>
        <v>259690</v>
      </c>
      <c r="E39" s="567">
        <f>E27+E34+E37</f>
        <v>240671</v>
      </c>
      <c r="F39" s="568">
        <f>E39/D39</f>
        <v>0.9267626785783049</v>
      </c>
    </row>
    <row r="40" spans="1:6" ht="15.75">
      <c r="A40" s="525"/>
      <c r="B40" s="634"/>
      <c r="C40" s="672"/>
      <c r="D40" s="672"/>
      <c r="E40" s="672"/>
      <c r="F40" s="673"/>
    </row>
    <row r="41" ht="16.5" thickBot="1"/>
    <row r="42" spans="1:6" ht="16.5" thickBot="1">
      <c r="A42" s="665"/>
      <c r="B42" s="666" t="s">
        <v>550</v>
      </c>
      <c r="C42" s="666"/>
      <c r="D42" s="666"/>
      <c r="E42" s="666">
        <v>71</v>
      </c>
      <c r="F42" s="667"/>
    </row>
  </sheetData>
  <sheetProtection/>
  <mergeCells count="9">
    <mergeCell ref="A24:A25"/>
    <mergeCell ref="B24:B25"/>
    <mergeCell ref="C24:E24"/>
    <mergeCell ref="D4:E4"/>
    <mergeCell ref="A5:A6"/>
    <mergeCell ref="B5:B6"/>
    <mergeCell ref="C5:E5"/>
    <mergeCell ref="A22:E22"/>
    <mergeCell ref="D23:E23"/>
  </mergeCells>
  <printOptions horizontalCentered="1"/>
  <pageMargins left="0.25" right="0.25" top="0.75" bottom="0.75" header="0.3" footer="0.3"/>
  <pageSetup horizontalDpi="600" verticalDpi="600" orientation="portrait" paperSize="9" scale="95" r:id="rId1"/>
  <headerFooter alignWithMargins="0">
    <oddHeader>&amp;C&amp;"Times New Roman CE,Félkövér"
Halászy Károly Általános Iskola
2010. ÉVI KÖLTSÉGVETÉSÉNEK PÉNZÜGYI MÉRLEGE
&amp;R&amp;"Times New Roman CE,Félkövér dőlt"&amp;11 4.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130" zoomScaleNormal="130" workbookViewId="0" topLeftCell="A1">
      <selection activeCell="I7" sqref="I7"/>
    </sheetView>
  </sheetViews>
  <sheetFormatPr defaultColWidth="9.00390625" defaultRowHeight="12.75"/>
  <cols>
    <col min="1" max="1" width="9.375" style="165" customWidth="1"/>
    <col min="2" max="2" width="29.125" style="165" customWidth="1"/>
    <col min="3" max="3" width="11.875" style="165" customWidth="1"/>
    <col min="4" max="4" width="14.125" style="165" customWidth="1"/>
    <col min="5" max="5" width="12.50390625" style="165" customWidth="1"/>
    <col min="6" max="6" width="13.00390625" style="165" customWidth="1"/>
    <col min="7" max="16384" width="9.375" style="165" customWidth="1"/>
  </cols>
  <sheetData>
    <row r="1" spans="1:6" ht="15.75">
      <c r="A1" s="130" t="s">
        <v>0</v>
      </c>
      <c r="B1" s="130"/>
      <c r="C1" s="130"/>
      <c r="D1" s="130"/>
      <c r="E1" s="130"/>
      <c r="F1"/>
    </row>
    <row r="2" spans="1:6" ht="16.5" thickBot="1">
      <c r="A2" s="7"/>
      <c r="B2" s="7"/>
      <c r="C2" s="7"/>
      <c r="D2" s="703"/>
      <c r="E2" s="703"/>
      <c r="F2" t="s">
        <v>440</v>
      </c>
    </row>
    <row r="3" spans="1:6" ht="12.75">
      <c r="A3" s="717" t="s">
        <v>1</v>
      </c>
      <c r="B3" s="719" t="s">
        <v>2</v>
      </c>
      <c r="C3" s="721"/>
      <c r="D3" s="721"/>
      <c r="E3" s="722"/>
      <c r="F3" s="570"/>
    </row>
    <row r="4" spans="1:6" ht="25.5">
      <c r="A4" s="718"/>
      <c r="B4" s="720"/>
      <c r="C4" s="571" t="s">
        <v>453</v>
      </c>
      <c r="D4" s="571" t="s">
        <v>311</v>
      </c>
      <c r="E4" s="572" t="s">
        <v>467</v>
      </c>
      <c r="F4" s="573" t="s">
        <v>455</v>
      </c>
    </row>
    <row r="5" spans="1:6" ht="13.5" thickBot="1">
      <c r="A5" s="574">
        <v>1</v>
      </c>
      <c r="B5" s="575">
        <v>2</v>
      </c>
      <c r="C5" s="575">
        <v>4</v>
      </c>
      <c r="D5" s="663">
        <v>5</v>
      </c>
      <c r="E5" s="576">
        <v>6</v>
      </c>
      <c r="F5" s="577"/>
    </row>
    <row r="6" spans="1:6" ht="26.25" thickBot="1">
      <c r="A6" s="496" t="s">
        <v>3</v>
      </c>
      <c r="B6" s="497" t="s">
        <v>442</v>
      </c>
      <c r="C6" s="498">
        <f>SUM(C7:C9)</f>
        <v>13734</v>
      </c>
      <c r="D6" s="498">
        <f>SUM(D7:D9)</f>
        <v>6007</v>
      </c>
      <c r="E6" s="659">
        <f>SUM(E7:E9)</f>
        <v>0</v>
      </c>
      <c r="F6" s="578">
        <f aca="true" t="shared" si="0" ref="F6:F12">E6/D6</f>
        <v>0</v>
      </c>
    </row>
    <row r="7" spans="1:6" ht="25.5">
      <c r="A7" s="501" t="s">
        <v>155</v>
      </c>
      <c r="B7" s="502" t="s">
        <v>456</v>
      </c>
      <c r="C7" s="503">
        <v>11606</v>
      </c>
      <c r="D7" s="503">
        <v>4964</v>
      </c>
      <c r="E7" s="660">
        <v>0</v>
      </c>
      <c r="F7" s="579">
        <f t="shared" si="0"/>
        <v>0</v>
      </c>
    </row>
    <row r="8" spans="1:6" ht="25.5">
      <c r="A8" s="520" t="s">
        <v>156</v>
      </c>
      <c r="B8" s="521" t="s">
        <v>457</v>
      </c>
      <c r="C8" s="522">
        <v>1133</v>
      </c>
      <c r="D8" s="522"/>
      <c r="E8" s="661">
        <v>0</v>
      </c>
      <c r="F8" s="579"/>
    </row>
    <row r="9" spans="1:6" ht="13.5" thickBot="1">
      <c r="A9" s="513" t="s">
        <v>157</v>
      </c>
      <c r="B9" s="514" t="s">
        <v>458</v>
      </c>
      <c r="C9" s="515">
        <v>995</v>
      </c>
      <c r="D9" s="515">
        <v>1043</v>
      </c>
      <c r="E9" s="662"/>
      <c r="F9" s="579">
        <f t="shared" si="0"/>
        <v>0</v>
      </c>
    </row>
    <row r="10" spans="1:6" ht="26.25" thickBot="1">
      <c r="A10" s="496" t="s">
        <v>4</v>
      </c>
      <c r="B10" s="497" t="s">
        <v>443</v>
      </c>
      <c r="C10" s="511">
        <v>147776</v>
      </c>
      <c r="D10" s="511">
        <v>112796</v>
      </c>
      <c r="E10" s="511">
        <v>128001</v>
      </c>
      <c r="F10" s="578">
        <f t="shared" si="0"/>
        <v>1.1348008794638107</v>
      </c>
    </row>
    <row r="11" spans="1:6" ht="13.5" thickBot="1">
      <c r="A11" s="496"/>
      <c r="B11" s="497"/>
      <c r="C11" s="511"/>
      <c r="D11" s="511"/>
      <c r="E11" s="512"/>
      <c r="F11" s="578"/>
    </row>
    <row r="12" spans="1:6" ht="13.5" thickBot="1">
      <c r="A12" s="496" t="s">
        <v>5</v>
      </c>
      <c r="B12" s="497" t="s">
        <v>459</v>
      </c>
      <c r="C12" s="511">
        <f>C6+C10</f>
        <v>161510</v>
      </c>
      <c r="D12" s="511">
        <f>D6+D10</f>
        <v>118803</v>
      </c>
      <c r="E12" s="512">
        <f>E6+E10</f>
        <v>128001</v>
      </c>
      <c r="F12" s="580">
        <f t="shared" si="0"/>
        <v>1.077422287315977</v>
      </c>
    </row>
    <row r="13" spans="1:6" ht="12.75">
      <c r="A13" s="525"/>
      <c r="B13" s="525"/>
      <c r="C13" s="526"/>
      <c r="D13" s="526"/>
      <c r="E13" s="526"/>
      <c r="F13" s="581"/>
    </row>
    <row r="14" spans="1:6" ht="12.75">
      <c r="A14" s="528"/>
      <c r="B14" s="528"/>
      <c r="C14" s="528"/>
      <c r="D14" s="528"/>
      <c r="E14" s="528"/>
      <c r="F14" s="582"/>
    </row>
    <row r="15" spans="1:6" ht="18.75">
      <c r="A15" s="723" t="s">
        <v>574</v>
      </c>
      <c r="B15" s="723"/>
      <c r="C15" s="723"/>
      <c r="D15" s="723"/>
      <c r="E15" s="723"/>
      <c r="F15" s="582"/>
    </row>
    <row r="16" spans="1:6" ht="14.25" thickBot="1">
      <c r="A16" s="529"/>
      <c r="B16" s="529"/>
      <c r="C16" s="529"/>
      <c r="D16" s="703"/>
      <c r="E16" s="703"/>
      <c r="F16" s="582" t="s">
        <v>440</v>
      </c>
    </row>
    <row r="17" spans="1:6" ht="12.75">
      <c r="A17" s="709" t="s">
        <v>1</v>
      </c>
      <c r="B17" s="711" t="s">
        <v>2</v>
      </c>
      <c r="C17" s="713"/>
      <c r="D17" s="714"/>
      <c r="E17" s="714"/>
      <c r="F17" s="570"/>
    </row>
    <row r="18" spans="1:6" ht="26.25" thickBot="1">
      <c r="A18" s="710"/>
      <c r="B18" s="712"/>
      <c r="C18" s="489" t="s">
        <v>453</v>
      </c>
      <c r="D18" s="489" t="s">
        <v>311</v>
      </c>
      <c r="E18" s="490" t="s">
        <v>467</v>
      </c>
      <c r="F18" s="583" t="s">
        <v>455</v>
      </c>
    </row>
    <row r="19" spans="1:6" ht="13.5" thickBot="1">
      <c r="A19" s="492">
        <v>1</v>
      </c>
      <c r="B19" s="493">
        <v>2</v>
      </c>
      <c r="C19" s="493">
        <v>4</v>
      </c>
      <c r="D19" s="493">
        <v>5</v>
      </c>
      <c r="E19" s="494">
        <v>6</v>
      </c>
      <c r="F19" s="584"/>
    </row>
    <row r="20" spans="1:6" ht="26.25" thickBot="1">
      <c r="A20" s="532" t="s">
        <v>3</v>
      </c>
      <c r="B20" s="533" t="s">
        <v>460</v>
      </c>
      <c r="C20" s="534">
        <f>C21+C22+C23+C24+C25+C26</f>
        <v>161510</v>
      </c>
      <c r="D20" s="534">
        <f>D21++D22+D23+D24+D25+D26</f>
        <v>118673</v>
      </c>
      <c r="E20" s="535">
        <f>E21+E22+E23+E24+E25+E26</f>
        <v>124751</v>
      </c>
      <c r="F20" s="664">
        <f>E20/D20</f>
        <v>1.0512163676657706</v>
      </c>
    </row>
    <row r="21" spans="1:6" ht="12.75">
      <c r="A21" s="536" t="s">
        <v>155</v>
      </c>
      <c r="B21" s="537" t="s">
        <v>32</v>
      </c>
      <c r="C21" s="538">
        <v>95346</v>
      </c>
      <c r="D21" s="538">
        <v>69850</v>
      </c>
      <c r="E21" s="539">
        <v>72295</v>
      </c>
      <c r="F21" s="579">
        <f aca="true" t="shared" si="1" ref="F21:F30">E21/D21</f>
        <v>1.0350035790980674</v>
      </c>
    </row>
    <row r="22" spans="1:8" ht="25.5">
      <c r="A22" s="506" t="s">
        <v>156</v>
      </c>
      <c r="B22" s="507" t="s">
        <v>33</v>
      </c>
      <c r="C22" s="540">
        <v>30956</v>
      </c>
      <c r="D22" s="540">
        <v>22000</v>
      </c>
      <c r="E22" s="541">
        <v>21556</v>
      </c>
      <c r="F22" s="585">
        <f t="shared" si="1"/>
        <v>0.9798181818181818</v>
      </c>
      <c r="H22" s="287"/>
    </row>
    <row r="23" spans="1:6" ht="12.75">
      <c r="A23" s="506" t="s">
        <v>157</v>
      </c>
      <c r="B23" s="507" t="s">
        <v>54</v>
      </c>
      <c r="C23" s="542">
        <v>34891</v>
      </c>
      <c r="D23" s="542">
        <v>26499</v>
      </c>
      <c r="E23" s="543">
        <v>30500</v>
      </c>
      <c r="F23" s="585">
        <f t="shared" si="1"/>
        <v>1.1509868296916865</v>
      </c>
    </row>
    <row r="24" spans="1:6" ht="12.75">
      <c r="A24" s="506" t="s">
        <v>158</v>
      </c>
      <c r="B24" s="544"/>
      <c r="C24" s="542"/>
      <c r="D24" s="542"/>
      <c r="E24" s="543"/>
      <c r="F24" s="585"/>
    </row>
    <row r="25" spans="1:6" ht="12.75">
      <c r="A25" s="506" t="s">
        <v>267</v>
      </c>
      <c r="B25" s="544"/>
      <c r="C25" s="542"/>
      <c r="D25" s="542"/>
      <c r="E25" s="543"/>
      <c r="F25" s="585"/>
    </row>
    <row r="26" spans="1:6" ht="13.5" thickBot="1">
      <c r="A26" s="501" t="s">
        <v>159</v>
      </c>
      <c r="B26" s="586" t="s">
        <v>461</v>
      </c>
      <c r="C26" s="542">
        <v>317</v>
      </c>
      <c r="D26" s="542">
        <v>324</v>
      </c>
      <c r="E26" s="543">
        <v>400</v>
      </c>
      <c r="F26" s="587">
        <f t="shared" si="1"/>
        <v>1.2345679012345678</v>
      </c>
    </row>
    <row r="27" spans="1:6" ht="26.25" thickBot="1">
      <c r="A27" s="588" t="s">
        <v>4</v>
      </c>
      <c r="B27" s="497" t="s">
        <v>462</v>
      </c>
      <c r="C27" s="589">
        <f>C28+C29</f>
        <v>0</v>
      </c>
      <c r="D27" s="590">
        <f>D28+D29</f>
        <v>130</v>
      </c>
      <c r="E27" s="590">
        <f>E28+E29</f>
        <v>3250</v>
      </c>
      <c r="F27" s="591"/>
    </row>
    <row r="28" spans="1:6" ht="12.75">
      <c r="A28" s="501" t="s">
        <v>161</v>
      </c>
      <c r="B28" s="586" t="s">
        <v>463</v>
      </c>
      <c r="C28" s="546">
        <v>0</v>
      </c>
      <c r="D28" s="546">
        <v>130</v>
      </c>
      <c r="E28" s="547">
        <v>250</v>
      </c>
      <c r="F28" s="592"/>
    </row>
    <row r="29" spans="1:6" ht="13.5" thickBot="1">
      <c r="A29" s="501" t="s">
        <v>464</v>
      </c>
      <c r="B29" s="502" t="s">
        <v>465</v>
      </c>
      <c r="C29" s="540">
        <v>0</v>
      </c>
      <c r="D29" s="540">
        <v>0</v>
      </c>
      <c r="E29" s="540">
        <v>3000</v>
      </c>
      <c r="F29" s="585"/>
    </row>
    <row r="30" spans="1:6" ht="13.5" thickBot="1">
      <c r="A30" s="496" t="s">
        <v>5</v>
      </c>
      <c r="B30" s="565" t="s">
        <v>466</v>
      </c>
      <c r="C30" s="566">
        <f>C20+C27</f>
        <v>161510</v>
      </c>
      <c r="D30" s="566">
        <f>D20+D27</f>
        <v>118803</v>
      </c>
      <c r="E30" s="566">
        <f>E20+E27</f>
        <v>128001</v>
      </c>
      <c r="F30" s="580">
        <f t="shared" si="1"/>
        <v>1.077422287315977</v>
      </c>
    </row>
    <row r="31" ht="13.5" thickBot="1"/>
    <row r="32" spans="1:6" ht="13.5" thickBot="1">
      <c r="A32" s="676"/>
      <c r="B32" s="677" t="s">
        <v>550</v>
      </c>
      <c r="C32" s="677"/>
      <c r="D32" s="677"/>
      <c r="E32" s="677">
        <v>42</v>
      </c>
      <c r="F32" s="678"/>
    </row>
  </sheetData>
  <sheetProtection/>
  <mergeCells count="9">
    <mergeCell ref="A17:A18"/>
    <mergeCell ref="B17:B18"/>
    <mergeCell ref="C17:E17"/>
    <mergeCell ref="D2:E2"/>
    <mergeCell ref="A3:A4"/>
    <mergeCell ref="B3:B4"/>
    <mergeCell ref="C3:E3"/>
    <mergeCell ref="A15:E15"/>
    <mergeCell ref="D16:E16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&amp;CNefelejcs Napköziotthonos Központi Óvoda 2010. évi költségvetése
&amp;R&amp;"Times New Roman CE,Félkövér dőlt"&amp;11 5.sz. melléklet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130" zoomScaleNormal="130" workbookViewId="0" topLeftCell="A25">
      <selection activeCell="E43" sqref="E43"/>
    </sheetView>
  </sheetViews>
  <sheetFormatPr defaultColWidth="9.00390625" defaultRowHeight="12.75"/>
  <cols>
    <col min="1" max="1" width="7.375" style="0" customWidth="1"/>
    <col min="2" max="2" width="44.625" style="0" customWidth="1"/>
    <col min="3" max="3" width="14.375" style="0" customWidth="1"/>
    <col min="4" max="4" width="11.50390625" style="0" customWidth="1"/>
    <col min="5" max="5" width="12.125" style="0" customWidth="1"/>
    <col min="6" max="6" width="12.375" style="0" customWidth="1"/>
  </cols>
  <sheetData>
    <row r="1" spans="1:6" ht="15.75">
      <c r="A1" s="130" t="s">
        <v>0</v>
      </c>
      <c r="B1" s="130"/>
      <c r="C1" s="130"/>
      <c r="D1" s="130"/>
      <c r="E1" s="130"/>
      <c r="F1" s="593"/>
    </row>
    <row r="2" spans="1:6" ht="16.5" thickBot="1">
      <c r="A2" s="7"/>
      <c r="B2" s="7"/>
      <c r="C2" s="7"/>
      <c r="D2" s="703"/>
      <c r="E2" s="703"/>
      <c r="F2" s="679" t="s">
        <v>440</v>
      </c>
    </row>
    <row r="3" spans="1:6" ht="12.75">
      <c r="A3" s="717" t="s">
        <v>1</v>
      </c>
      <c r="B3" s="719" t="s">
        <v>2</v>
      </c>
      <c r="C3" s="721"/>
      <c r="D3" s="721"/>
      <c r="E3" s="722"/>
      <c r="F3" s="594"/>
    </row>
    <row r="4" spans="1:6" ht="26.25" thickBot="1">
      <c r="A4" s="718"/>
      <c r="B4" s="720"/>
      <c r="C4" s="571" t="s">
        <v>453</v>
      </c>
      <c r="D4" s="489" t="s">
        <v>311</v>
      </c>
      <c r="E4" s="572" t="s">
        <v>467</v>
      </c>
      <c r="F4" s="595" t="s">
        <v>441</v>
      </c>
    </row>
    <row r="5" spans="1:6" ht="13.5" thickBot="1">
      <c r="A5" s="574">
        <v>1</v>
      </c>
      <c r="B5" s="575">
        <v>2</v>
      </c>
      <c r="C5" s="575">
        <v>4</v>
      </c>
      <c r="D5" s="575">
        <v>5</v>
      </c>
      <c r="E5" s="576">
        <v>6</v>
      </c>
      <c r="F5" s="596"/>
    </row>
    <row r="6" spans="1:6" ht="13.5" thickBot="1">
      <c r="A6" s="496" t="s">
        <v>3</v>
      </c>
      <c r="B6" s="497" t="s">
        <v>468</v>
      </c>
      <c r="C6" s="498">
        <f>SUM(C7:C7)</f>
        <v>55</v>
      </c>
      <c r="D6" s="498">
        <f>SUM(D7:D7)</f>
        <v>57</v>
      </c>
      <c r="E6" s="499">
        <f>SUM(E7:E8)</f>
        <v>80</v>
      </c>
      <c r="F6" s="500">
        <f>E6/D6</f>
        <v>1.4035087719298245</v>
      </c>
    </row>
    <row r="7" spans="1:6" ht="12.75">
      <c r="A7" s="501" t="s">
        <v>155</v>
      </c>
      <c r="B7" s="502" t="s">
        <v>442</v>
      </c>
      <c r="C7" s="503">
        <v>55</v>
      </c>
      <c r="D7" s="503">
        <v>57</v>
      </c>
      <c r="E7" s="504">
        <v>80</v>
      </c>
      <c r="F7" s="505">
        <f>E7/D7</f>
        <v>1.4035087719298245</v>
      </c>
    </row>
    <row r="8" spans="1:6" ht="13.5" thickBot="1">
      <c r="A8" s="520"/>
      <c r="B8" s="521"/>
      <c r="C8" s="522"/>
      <c r="D8" s="522"/>
      <c r="E8" s="523"/>
      <c r="F8" s="517"/>
    </row>
    <row r="9" spans="1:6" ht="13.5" thickBot="1">
      <c r="A9" s="496" t="s">
        <v>4</v>
      </c>
      <c r="B9" s="497" t="s">
        <v>469</v>
      </c>
      <c r="C9" s="511">
        <f>SUM(C10:C10)</f>
        <v>11118</v>
      </c>
      <c r="D9" s="511">
        <f>SUM(D10:D10)</f>
        <v>10702</v>
      </c>
      <c r="E9" s="512">
        <f>SUM(E10:E10)</f>
        <v>12530</v>
      </c>
      <c r="F9" s="500"/>
    </row>
    <row r="10" spans="1:6" ht="12.75">
      <c r="A10" s="501" t="s">
        <v>161</v>
      </c>
      <c r="B10" s="502" t="s">
        <v>444</v>
      </c>
      <c r="C10" s="503">
        <v>11118</v>
      </c>
      <c r="D10" s="503">
        <v>10702</v>
      </c>
      <c r="E10" s="504">
        <v>12530</v>
      </c>
      <c r="F10" s="505"/>
    </row>
    <row r="11" spans="1:6" ht="13.5" thickBot="1">
      <c r="A11" s="520"/>
      <c r="B11" s="521"/>
      <c r="C11" s="522"/>
      <c r="D11" s="522"/>
      <c r="E11" s="523"/>
      <c r="F11" s="517"/>
    </row>
    <row r="12" spans="1:6" ht="13.5" thickBot="1">
      <c r="A12" s="496" t="s">
        <v>5</v>
      </c>
      <c r="B12" s="497" t="s">
        <v>459</v>
      </c>
      <c r="C12" s="511">
        <f>C6+C9</f>
        <v>11173</v>
      </c>
      <c r="D12" s="511">
        <f>D6+D9</f>
        <v>10759</v>
      </c>
      <c r="E12" s="512">
        <f>E6+E9</f>
        <v>12610</v>
      </c>
      <c r="F12" s="500">
        <f>E12/D12</f>
        <v>1.1720420113393437</v>
      </c>
    </row>
    <row r="13" spans="1:6" ht="12.75">
      <c r="A13" s="528"/>
      <c r="B13" s="528"/>
      <c r="C13" s="528"/>
      <c r="D13" s="528"/>
      <c r="E13" s="528"/>
      <c r="F13" s="597"/>
    </row>
    <row r="14" spans="1:6" ht="12.75">
      <c r="A14" s="528"/>
      <c r="B14" s="528"/>
      <c r="C14" s="528"/>
      <c r="D14" s="528"/>
      <c r="E14" s="528"/>
      <c r="F14" s="597"/>
    </row>
    <row r="15" spans="1:6" ht="12.75">
      <c r="A15" s="528"/>
      <c r="B15" s="528"/>
      <c r="C15" s="528"/>
      <c r="D15" s="528"/>
      <c r="E15" s="528"/>
      <c r="F15" s="597"/>
    </row>
    <row r="16" spans="1:6" ht="12.75">
      <c r="A16" s="528"/>
      <c r="B16" s="528"/>
      <c r="C16" s="528"/>
      <c r="D16" s="528"/>
      <c r="E16" s="528"/>
      <c r="F16" s="597"/>
    </row>
    <row r="17" spans="1:6" ht="15.75">
      <c r="A17" s="704" t="s">
        <v>30</v>
      </c>
      <c r="B17" s="704"/>
      <c r="C17" s="704"/>
      <c r="D17" s="704"/>
      <c r="E17" s="704"/>
      <c r="F17" s="597"/>
    </row>
    <row r="18" spans="1:6" ht="14.25" thickBot="1">
      <c r="A18" s="529"/>
      <c r="B18" s="529"/>
      <c r="C18" s="529"/>
      <c r="D18" s="703"/>
      <c r="E18" s="703"/>
      <c r="F18" s="680" t="s">
        <v>440</v>
      </c>
    </row>
    <row r="19" spans="1:6" ht="12.75">
      <c r="A19" s="709" t="s">
        <v>1</v>
      </c>
      <c r="B19" s="711" t="s">
        <v>2</v>
      </c>
      <c r="C19" s="713"/>
      <c r="D19" s="714"/>
      <c r="E19" s="714"/>
      <c r="F19" s="594"/>
    </row>
    <row r="20" spans="1:6" ht="26.25" thickBot="1">
      <c r="A20" s="710"/>
      <c r="B20" s="712"/>
      <c r="C20" s="489" t="s">
        <v>453</v>
      </c>
      <c r="D20" s="489" t="s">
        <v>311</v>
      </c>
      <c r="E20" s="490" t="s">
        <v>467</v>
      </c>
      <c r="F20" s="598" t="s">
        <v>441</v>
      </c>
    </row>
    <row r="21" spans="1:6" ht="13.5" thickBot="1">
      <c r="A21" s="492">
        <v>1</v>
      </c>
      <c r="B21" s="493">
        <v>2</v>
      </c>
      <c r="C21" s="493">
        <v>4</v>
      </c>
      <c r="D21" s="493">
        <v>5</v>
      </c>
      <c r="E21" s="494">
        <v>6</v>
      </c>
      <c r="F21" s="599"/>
    </row>
    <row r="22" spans="1:6" ht="13.5" thickBot="1">
      <c r="A22" s="532" t="s">
        <v>3</v>
      </c>
      <c r="B22" s="533" t="s">
        <v>449</v>
      </c>
      <c r="C22" s="534">
        <f>SUM(C23:C27)</f>
        <v>10132</v>
      </c>
      <c r="D22" s="534">
        <f>SUM(D23:D27)</f>
        <v>8736</v>
      </c>
      <c r="E22" s="535">
        <f>SUM(E23:E27)</f>
        <v>12610</v>
      </c>
      <c r="F22" s="500">
        <f>E22/D22</f>
        <v>1.443452380952381</v>
      </c>
    </row>
    <row r="23" spans="1:6" ht="12.75">
      <c r="A23" s="536" t="s">
        <v>155</v>
      </c>
      <c r="B23" s="537" t="s">
        <v>32</v>
      </c>
      <c r="C23" s="538">
        <v>5455</v>
      </c>
      <c r="D23" s="538">
        <v>5126</v>
      </c>
      <c r="E23" s="539">
        <v>7110</v>
      </c>
      <c r="F23" s="505">
        <f>E23/D23</f>
        <v>1.3870464299648848</v>
      </c>
    </row>
    <row r="24" spans="1:6" ht="12.75">
      <c r="A24" s="506" t="s">
        <v>156</v>
      </c>
      <c r="B24" s="507" t="s">
        <v>33</v>
      </c>
      <c r="C24" s="540">
        <v>1761</v>
      </c>
      <c r="D24" s="540">
        <v>1605</v>
      </c>
      <c r="E24" s="541">
        <v>2510</v>
      </c>
      <c r="F24" s="510">
        <f>E24/D24</f>
        <v>1.5638629283489096</v>
      </c>
    </row>
    <row r="25" spans="1:6" ht="12.75">
      <c r="A25" s="506" t="s">
        <v>157</v>
      </c>
      <c r="B25" s="507" t="s">
        <v>54</v>
      </c>
      <c r="C25" s="542">
        <v>2916</v>
      </c>
      <c r="D25" s="542">
        <v>2005</v>
      </c>
      <c r="E25" s="543">
        <v>2990</v>
      </c>
      <c r="F25" s="510">
        <f>E25/D25</f>
        <v>1.4912718204488777</v>
      </c>
    </row>
    <row r="26" spans="1:6" ht="12.75">
      <c r="A26" s="506" t="s">
        <v>158</v>
      </c>
      <c r="B26" s="544"/>
      <c r="C26" s="542"/>
      <c r="D26" s="542"/>
      <c r="E26" s="543"/>
      <c r="F26" s="510"/>
    </row>
    <row r="27" spans="1:6" ht="12.75">
      <c r="A27" s="506" t="s">
        <v>267</v>
      </c>
      <c r="B27" s="514"/>
      <c r="C27" s="542"/>
      <c r="D27" s="542"/>
      <c r="E27" s="543"/>
      <c r="F27" s="510"/>
    </row>
    <row r="28" spans="1:6" ht="13.5" thickBot="1">
      <c r="A28" s="520"/>
      <c r="B28" s="514"/>
      <c r="C28" s="542"/>
      <c r="D28" s="542"/>
      <c r="E28" s="542"/>
      <c r="F28" s="517"/>
    </row>
    <row r="29" spans="1:6" ht="26.25" thickBot="1">
      <c r="A29" s="600" t="s">
        <v>4</v>
      </c>
      <c r="B29" s="605" t="s">
        <v>470</v>
      </c>
      <c r="C29" s="606">
        <f>SUM(C30:C31)</f>
        <v>1041</v>
      </c>
      <c r="D29" s="566">
        <f>SUM(D30:D31)</f>
        <v>2023</v>
      </c>
      <c r="E29" s="567">
        <f>SUM(E30:E31)</f>
        <v>0</v>
      </c>
      <c r="F29" s="500">
        <f>E29/D29</f>
        <v>0</v>
      </c>
    </row>
    <row r="30" spans="1:6" ht="12.75">
      <c r="A30" s="501" t="s">
        <v>161</v>
      </c>
      <c r="B30" s="502" t="s">
        <v>108</v>
      </c>
      <c r="C30" s="601">
        <v>1041</v>
      </c>
      <c r="D30" s="601">
        <v>2023</v>
      </c>
      <c r="E30" s="602">
        <v>0</v>
      </c>
      <c r="F30" s="505">
        <f>E30/D30</f>
        <v>0</v>
      </c>
    </row>
    <row r="31" spans="1:6" ht="12.75">
      <c r="A31" s="501" t="s">
        <v>162</v>
      </c>
      <c r="B31" s="507" t="s">
        <v>471</v>
      </c>
      <c r="C31" s="540"/>
      <c r="D31" s="540"/>
      <c r="E31" s="541"/>
      <c r="F31" s="510"/>
    </row>
    <row r="32" spans="1:6" ht="13.5" thickBot="1">
      <c r="A32" s="520"/>
      <c r="B32" s="521"/>
      <c r="C32" s="546"/>
      <c r="D32" s="546"/>
      <c r="E32" s="547"/>
      <c r="F32" s="517"/>
    </row>
    <row r="33" spans="1:6" ht="13.5" thickBot="1">
      <c r="A33" s="496" t="s">
        <v>5</v>
      </c>
      <c r="B33" s="565" t="s">
        <v>472</v>
      </c>
      <c r="C33" s="566">
        <f>SUM(C34:C35)</f>
        <v>0</v>
      </c>
      <c r="D33" s="566">
        <f>SUM(D34:D35)</f>
        <v>0</v>
      </c>
      <c r="E33" s="567">
        <f>SUM(E34:E35)</f>
        <v>0</v>
      </c>
      <c r="F33" s="564"/>
    </row>
    <row r="34" spans="1:6" ht="12.75">
      <c r="A34" s="501" t="s">
        <v>128</v>
      </c>
      <c r="B34" s="502" t="s">
        <v>45</v>
      </c>
      <c r="C34" s="601"/>
      <c r="D34" s="601"/>
      <c r="E34" s="602">
        <v>0</v>
      </c>
      <c r="F34" s="505"/>
    </row>
    <row r="35" spans="1:6" ht="12.75">
      <c r="A35" s="506" t="s">
        <v>129</v>
      </c>
      <c r="B35" s="507" t="s">
        <v>46</v>
      </c>
      <c r="C35" s="540"/>
      <c r="D35" s="540"/>
      <c r="E35" s="541">
        <v>0</v>
      </c>
      <c r="F35" s="603"/>
    </row>
    <row r="36" spans="1:6" ht="13.5" thickBot="1">
      <c r="A36" s="520"/>
      <c r="B36" s="521"/>
      <c r="C36" s="546"/>
      <c r="D36" s="546"/>
      <c r="E36" s="547"/>
      <c r="F36" s="607"/>
    </row>
    <row r="37" spans="1:6" ht="13.5" thickBot="1">
      <c r="A37" s="496" t="s">
        <v>6</v>
      </c>
      <c r="B37" s="565" t="s">
        <v>473</v>
      </c>
      <c r="C37" s="590"/>
      <c r="D37" s="590"/>
      <c r="E37" s="563"/>
      <c r="F37" s="564"/>
    </row>
    <row r="38" spans="1:6" ht="13.5" thickBot="1">
      <c r="A38" s="496"/>
      <c r="B38" s="565"/>
      <c r="C38" s="590"/>
      <c r="D38" s="590"/>
      <c r="E38" s="563"/>
      <c r="F38" s="564"/>
    </row>
    <row r="39" spans="1:6" ht="13.5" thickBot="1">
      <c r="A39" s="496" t="s">
        <v>7</v>
      </c>
      <c r="B39" s="562" t="s">
        <v>325</v>
      </c>
      <c r="C39" s="569"/>
      <c r="D39" s="569"/>
      <c r="E39" s="563"/>
      <c r="F39" s="564"/>
    </row>
    <row r="40" spans="1:6" ht="13.5" thickBot="1">
      <c r="A40" s="496" t="s">
        <v>8</v>
      </c>
      <c r="B40" s="565" t="s">
        <v>474</v>
      </c>
      <c r="C40" s="566">
        <f>C22+C29+C33+C37+C39</f>
        <v>11173</v>
      </c>
      <c r="D40" s="566">
        <f>D22+D29+D33+D37+D39</f>
        <v>10759</v>
      </c>
      <c r="E40" s="567">
        <f>E22+E29+E33+E37+E39</f>
        <v>12610</v>
      </c>
      <c r="F40" s="604">
        <f>E40/D40</f>
        <v>1.1720420113393437</v>
      </c>
    </row>
    <row r="41" ht="13.5" thickBot="1"/>
    <row r="42" spans="1:6" ht="13.5" thickBot="1">
      <c r="A42" s="681"/>
      <c r="B42" s="565" t="s">
        <v>550</v>
      </c>
      <c r="C42" s="682"/>
      <c r="D42" s="682"/>
      <c r="E42" s="682">
        <v>2</v>
      </c>
      <c r="F42" s="683"/>
    </row>
  </sheetData>
  <sheetProtection/>
  <mergeCells count="9">
    <mergeCell ref="A19:A20"/>
    <mergeCell ref="B19:B20"/>
    <mergeCell ref="C19:E19"/>
    <mergeCell ref="D2:E2"/>
    <mergeCell ref="A3:A4"/>
    <mergeCell ref="B3:B4"/>
    <mergeCell ref="C3:E3"/>
    <mergeCell ref="A17:E17"/>
    <mergeCell ref="D18:E18"/>
  </mergeCells>
  <printOptions/>
  <pageMargins left="0.25" right="0.25" top="0.75" bottom="0.75" header="0.3" footer="0.3"/>
  <pageSetup horizontalDpi="600" verticalDpi="600" orientation="portrait" paperSize="9" r:id="rId1"/>
  <headerFooter>
    <oddHeader>&amp;CFalu Tamás Városi könyvtár 2010. évi költségvetése&amp;R6.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47.125" style="152" customWidth="1"/>
    <col min="2" max="2" width="15.625" style="151" customWidth="1"/>
    <col min="3" max="3" width="16.375" style="151" customWidth="1"/>
    <col min="4" max="4" width="18.00390625" style="151" customWidth="1"/>
    <col min="5" max="5" width="16.625" style="151" customWidth="1"/>
    <col min="6" max="6" width="18.875" style="172" customWidth="1"/>
    <col min="7" max="8" width="12.875" style="151" customWidth="1"/>
    <col min="9" max="9" width="13.875" style="151" customWidth="1"/>
    <col min="10" max="16384" width="9.375" style="151" customWidth="1"/>
  </cols>
  <sheetData>
    <row r="1" ht="18" customHeight="1" thickBot="1">
      <c r="F1" s="167" t="s">
        <v>49</v>
      </c>
    </row>
    <row r="2" spans="1:6" s="159" customFormat="1" ht="44.25" customHeight="1" thickBot="1">
      <c r="A2" s="157" t="s">
        <v>56</v>
      </c>
      <c r="B2" s="158" t="s">
        <v>57</v>
      </c>
      <c r="C2" s="158" t="s">
        <v>58</v>
      </c>
      <c r="D2" s="158" t="s">
        <v>362</v>
      </c>
      <c r="E2" s="158" t="s">
        <v>312</v>
      </c>
      <c r="F2" s="168" t="s">
        <v>363</v>
      </c>
    </row>
    <row r="3" spans="1:6" s="172" customFormat="1" ht="12" customHeight="1" thickBot="1">
      <c r="A3" s="169">
        <v>1</v>
      </c>
      <c r="B3" s="170">
        <v>2</v>
      </c>
      <c r="C3" s="170">
        <v>3</v>
      </c>
      <c r="D3" s="170">
        <v>4</v>
      </c>
      <c r="E3" s="170">
        <v>5</v>
      </c>
      <c r="F3" s="171" t="s">
        <v>112</v>
      </c>
    </row>
    <row r="4" spans="1:6" ht="15.75" customHeight="1">
      <c r="A4" s="161"/>
      <c r="B4" s="83"/>
      <c r="C4" s="173"/>
      <c r="D4" s="83"/>
      <c r="E4" s="83"/>
      <c r="F4" s="174">
        <f aca="true" t="shared" si="0" ref="F4:F12">B4-D4-E4</f>
        <v>0</v>
      </c>
    </row>
    <row r="5" spans="1:6" ht="15.75" customHeight="1">
      <c r="A5" s="674" t="s">
        <v>577</v>
      </c>
      <c r="B5" s="83">
        <v>625</v>
      </c>
      <c r="C5" s="173">
        <v>2010</v>
      </c>
      <c r="D5" s="83"/>
      <c r="E5" s="83">
        <v>625</v>
      </c>
      <c r="F5" s="174">
        <f t="shared" si="0"/>
        <v>0</v>
      </c>
    </row>
    <row r="6" spans="1:6" ht="15.75" customHeight="1">
      <c r="A6" s="674" t="s">
        <v>430</v>
      </c>
      <c r="B6" s="83">
        <v>1250</v>
      </c>
      <c r="C6" s="173">
        <v>2010</v>
      </c>
      <c r="D6" s="83"/>
      <c r="E6" s="83">
        <v>1250</v>
      </c>
      <c r="F6" s="174">
        <f t="shared" si="0"/>
        <v>0</v>
      </c>
    </row>
    <row r="7" spans="1:6" ht="15.75" customHeight="1">
      <c r="A7" s="675" t="s">
        <v>575</v>
      </c>
      <c r="B7" s="83">
        <v>250</v>
      </c>
      <c r="C7" s="173">
        <v>2010</v>
      </c>
      <c r="D7" s="83"/>
      <c r="E7" s="83">
        <v>250</v>
      </c>
      <c r="F7" s="174">
        <f t="shared" si="0"/>
        <v>0</v>
      </c>
    </row>
    <row r="8" spans="1:6" ht="15.75" customHeight="1">
      <c r="A8" s="674" t="s">
        <v>576</v>
      </c>
      <c r="B8" s="83">
        <v>1000</v>
      </c>
      <c r="C8" s="173">
        <v>2010</v>
      </c>
      <c r="D8" s="83"/>
      <c r="E8" s="83">
        <v>1000</v>
      </c>
      <c r="F8" s="174">
        <f t="shared" si="0"/>
        <v>0</v>
      </c>
    </row>
    <row r="9" spans="1:6" ht="15.75" customHeight="1">
      <c r="A9" s="161"/>
      <c r="B9" s="83"/>
      <c r="C9" s="173"/>
      <c r="D9" s="83"/>
      <c r="E9" s="83"/>
      <c r="F9" s="174">
        <f t="shared" si="0"/>
        <v>0</v>
      </c>
    </row>
    <row r="10" spans="1:6" ht="15.75" customHeight="1">
      <c r="A10" s="161"/>
      <c r="B10" s="83"/>
      <c r="C10" s="173"/>
      <c r="D10" s="83"/>
      <c r="E10" s="83"/>
      <c r="F10" s="174">
        <f t="shared" si="0"/>
        <v>0</v>
      </c>
    </row>
    <row r="11" spans="1:6" ht="15.75" customHeight="1">
      <c r="A11" s="161"/>
      <c r="B11" s="83"/>
      <c r="C11" s="173"/>
      <c r="D11" s="83"/>
      <c r="E11" s="83"/>
      <c r="F11" s="174">
        <f t="shared" si="0"/>
        <v>0</v>
      </c>
    </row>
    <row r="12" spans="1:6" ht="15.75" customHeight="1" thickBot="1">
      <c r="A12" s="175"/>
      <c r="B12" s="84"/>
      <c r="C12" s="176"/>
      <c r="D12" s="84"/>
      <c r="E12" s="84"/>
      <c r="F12" s="177">
        <f t="shared" si="0"/>
        <v>0</v>
      </c>
    </row>
    <row r="13" spans="1:6" s="180" customFormat="1" ht="18" customHeight="1" thickBot="1">
      <c r="A13" s="65" t="s">
        <v>55</v>
      </c>
      <c r="B13" s="178">
        <f>SUM(B4:B12)</f>
        <v>3125</v>
      </c>
      <c r="C13" s="345"/>
      <c r="D13" s="178">
        <f>SUM(D4:D12)</f>
        <v>0</v>
      </c>
      <c r="E13" s="178">
        <f>SUM(E4:E12)</f>
        <v>3125</v>
      </c>
      <c r="F13" s="179">
        <f>SUM(F4:F12)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7.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9" sqref="E19"/>
    </sheetView>
  </sheetViews>
  <sheetFormatPr defaultColWidth="9.00390625" defaultRowHeight="12.75"/>
  <cols>
    <col min="1" max="1" width="60.625" style="152" customWidth="1"/>
    <col min="2" max="2" width="15.625" style="151" customWidth="1"/>
    <col min="3" max="3" width="16.375" style="151" customWidth="1"/>
    <col min="4" max="4" width="18.00390625" style="151" customWidth="1"/>
    <col min="5" max="5" width="16.625" style="151" customWidth="1"/>
    <col min="6" max="6" width="18.875" style="151" customWidth="1"/>
    <col min="7" max="8" width="12.875" style="151" customWidth="1"/>
    <col min="9" max="9" width="13.875" style="151" customWidth="1"/>
    <col min="10" max="16384" width="9.375" style="151" customWidth="1"/>
  </cols>
  <sheetData>
    <row r="1" ht="23.25" customHeight="1" thickBot="1">
      <c r="F1" s="181" t="s">
        <v>49</v>
      </c>
    </row>
    <row r="2" spans="1:6" s="159" customFormat="1" ht="48.75" customHeight="1" thickBot="1">
      <c r="A2" s="157" t="s">
        <v>59</v>
      </c>
      <c r="B2" s="158" t="s">
        <v>57</v>
      </c>
      <c r="C2" s="158" t="s">
        <v>58</v>
      </c>
      <c r="D2" s="158" t="s">
        <v>362</v>
      </c>
      <c r="E2" s="158" t="s">
        <v>312</v>
      </c>
      <c r="F2" s="168" t="s">
        <v>364</v>
      </c>
    </row>
    <row r="3" spans="1:6" s="172" customFormat="1" ht="15" customHeight="1" thickBot="1">
      <c r="A3" s="169">
        <v>1</v>
      </c>
      <c r="B3" s="170">
        <v>2</v>
      </c>
      <c r="C3" s="170">
        <v>3</v>
      </c>
      <c r="D3" s="170">
        <v>4</v>
      </c>
      <c r="E3" s="170">
        <v>5</v>
      </c>
      <c r="F3" s="171">
        <v>6</v>
      </c>
    </row>
    <row r="4" spans="1:6" ht="15.75" customHeight="1">
      <c r="A4" s="182"/>
      <c r="B4" s="183"/>
      <c r="C4" s="184"/>
      <c r="D4" s="183"/>
      <c r="E4" s="183"/>
      <c r="F4" s="185">
        <f aca="true" t="shared" si="0" ref="F4:F14">B4-D4-E4</f>
        <v>0</v>
      </c>
    </row>
    <row r="5" spans="1:6" ht="15.75" customHeight="1">
      <c r="A5" s="182" t="s">
        <v>476</v>
      </c>
      <c r="B5" s="183">
        <v>3000</v>
      </c>
      <c r="C5" s="184">
        <v>2010</v>
      </c>
      <c r="D5" s="183"/>
      <c r="E5" s="183">
        <v>3000</v>
      </c>
      <c r="F5" s="185">
        <f t="shared" si="0"/>
        <v>0</v>
      </c>
    </row>
    <row r="6" spans="1:6" ht="15.75" customHeight="1">
      <c r="A6" s="182"/>
      <c r="B6" s="183"/>
      <c r="C6" s="184"/>
      <c r="D6" s="183"/>
      <c r="E6" s="183"/>
      <c r="F6" s="185">
        <f t="shared" si="0"/>
        <v>0</v>
      </c>
    </row>
    <row r="7" spans="1:6" ht="15.75" customHeight="1">
      <c r="A7" s="182"/>
      <c r="B7" s="183"/>
      <c r="C7" s="184"/>
      <c r="D7" s="183"/>
      <c r="E7" s="183"/>
      <c r="F7" s="185">
        <f t="shared" si="0"/>
        <v>0</v>
      </c>
    </row>
    <row r="8" spans="1:6" ht="15.75" customHeight="1">
      <c r="A8" s="182"/>
      <c r="B8" s="183"/>
      <c r="C8" s="184"/>
      <c r="D8" s="183"/>
      <c r="E8" s="183"/>
      <c r="F8" s="185">
        <f t="shared" si="0"/>
        <v>0</v>
      </c>
    </row>
    <row r="9" spans="1:6" ht="15.75" customHeight="1">
      <c r="A9" s="182"/>
      <c r="B9" s="183"/>
      <c r="C9" s="184"/>
      <c r="D9" s="183"/>
      <c r="E9" s="183"/>
      <c r="F9" s="185">
        <f t="shared" si="0"/>
        <v>0</v>
      </c>
    </row>
    <row r="10" spans="1:6" ht="15.75" customHeight="1">
      <c r="A10" s="182"/>
      <c r="B10" s="183"/>
      <c r="C10" s="184"/>
      <c r="D10" s="183"/>
      <c r="E10" s="183"/>
      <c r="F10" s="185">
        <f t="shared" si="0"/>
        <v>0</v>
      </c>
    </row>
    <row r="11" spans="1:6" ht="15.75" customHeight="1">
      <c r="A11" s="182"/>
      <c r="B11" s="183"/>
      <c r="C11" s="184"/>
      <c r="D11" s="183"/>
      <c r="E11" s="183"/>
      <c r="F11" s="185">
        <f t="shared" si="0"/>
        <v>0</v>
      </c>
    </row>
    <row r="12" spans="1:6" ht="15.75" customHeight="1">
      <c r="A12" s="182"/>
      <c r="B12" s="183"/>
      <c r="C12" s="184"/>
      <c r="D12" s="183"/>
      <c r="E12" s="183"/>
      <c r="F12" s="185">
        <f t="shared" si="0"/>
        <v>0</v>
      </c>
    </row>
    <row r="13" spans="1:6" ht="15.75" customHeight="1">
      <c r="A13" s="182"/>
      <c r="B13" s="183"/>
      <c r="C13" s="184"/>
      <c r="D13" s="183"/>
      <c r="E13" s="183"/>
      <c r="F13" s="185">
        <f t="shared" si="0"/>
        <v>0</v>
      </c>
    </row>
    <row r="14" spans="1:6" ht="15.75" customHeight="1" thickBot="1">
      <c r="A14" s="186"/>
      <c r="B14" s="187"/>
      <c r="C14" s="187"/>
      <c r="D14" s="187"/>
      <c r="E14" s="187"/>
      <c r="F14" s="188">
        <f t="shared" si="0"/>
        <v>0</v>
      </c>
    </row>
    <row r="15" spans="1:6" s="180" customFormat="1" ht="18" customHeight="1" thickBot="1">
      <c r="A15" s="65" t="s">
        <v>55</v>
      </c>
      <c r="B15" s="189">
        <f>SUM(B4:B14)</f>
        <v>3000</v>
      </c>
      <c r="C15" s="346"/>
      <c r="D15" s="189">
        <f>SUM(D4:D14)</f>
        <v>0</v>
      </c>
      <c r="E15" s="189">
        <f>SUM(E4:E14)</f>
        <v>3000</v>
      </c>
      <c r="F15" s="190">
        <f>SUM(F4:F14)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7./B 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Ócsa Város Önkormányzat</cp:lastModifiedBy>
  <cp:lastPrinted>2010-02-15T08:22:56Z</cp:lastPrinted>
  <dcterms:created xsi:type="dcterms:W3CDTF">1999-10-30T10:30:45Z</dcterms:created>
  <dcterms:modified xsi:type="dcterms:W3CDTF">2010-02-25T12:11:51Z</dcterms:modified>
  <cp:category/>
  <cp:version/>
  <cp:contentType/>
  <cp:contentStatus/>
</cp:coreProperties>
</file>